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0320" windowHeight="8535" tabRatio="810" activeTab="0"/>
  </bookViews>
  <sheets>
    <sheet name="현금및단기금융상품명세서(2017)" sheetId="1" r:id="rId1"/>
    <sheet name="유가증권명세서" sheetId="2" r:id="rId2"/>
    <sheet name="매출채권명세서" sheetId="3" r:id="rId3"/>
    <sheet name="선급금명세서" sheetId="4" r:id="rId4"/>
    <sheet name="선급법인세 명세서(2017)" sheetId="5" r:id="rId5"/>
    <sheet name="미수금명세서" sheetId="6" r:id="rId6"/>
    <sheet name="미수수익명세서" sheetId="7" r:id="rId7"/>
    <sheet name="선급비용명세서" sheetId="8" r:id="rId8"/>
    <sheet name="재고자산명세서" sheetId="9" r:id="rId9"/>
    <sheet name="장기금융상품" sheetId="10" r:id="rId10"/>
    <sheet name="투자유가증권" sheetId="11" r:id="rId11"/>
    <sheet name="유형고정자산명세서" sheetId="12" r:id="rId12"/>
    <sheet name="무형자산명세서" sheetId="13" r:id="rId13"/>
    <sheet name="매입채무명세서" sheetId="14" r:id="rId14"/>
    <sheet name="미지급금명세서" sheetId="15" r:id="rId15"/>
    <sheet name="선수금명세서" sheetId="16" r:id="rId16"/>
    <sheet name="부가세예수금명세서" sheetId="17" r:id="rId17"/>
    <sheet name="예수 및 제세예수금명세서" sheetId="18" r:id="rId18"/>
    <sheet name="선수수익" sheetId="19" r:id="rId19"/>
    <sheet name="미지급비용명세서" sheetId="20" r:id="rId20"/>
    <sheet name="임대보증금" sheetId="21" r:id="rId21"/>
    <sheet name="임대보증금 및 충당금명세서" sheetId="22" r:id="rId22"/>
    <sheet name="2017퇴직금추계액명세서 " sheetId="23" r:id="rId23"/>
    <sheet name="적립금명세서" sheetId="24" r:id="rId24"/>
    <sheet name="기본금명세서" sheetId="25" state="hidden" r:id="rId25"/>
    <sheet name="산학협력수익" sheetId="26" r:id="rId26"/>
    <sheet name="지원금수익명세서" sheetId="27" r:id="rId27"/>
    <sheet name="기부금수익명세서" sheetId="28" r:id="rId28"/>
    <sheet name="지적재산권" sheetId="29" r:id="rId29"/>
    <sheet name="감가상각명세서" sheetId="30" r:id="rId30"/>
    <sheet name="감사증명서" sheetId="31" r:id="rId31"/>
  </sheets>
  <externalReferences>
    <externalReference r:id="rId34"/>
    <externalReference r:id="rId35"/>
    <externalReference r:id="rId36"/>
  </externalReferences>
  <definedNames>
    <definedName name="iv" localSheetId="29">'[1]교비지출'!#REF!</definedName>
    <definedName name="iv" localSheetId="30">'[1]교비지출'!#REF!</definedName>
    <definedName name="iv" localSheetId="13">'[1]교비지출'!#REF!</definedName>
    <definedName name="iv" localSheetId="2">'[1]교비지출'!#REF!</definedName>
    <definedName name="iv" localSheetId="12">'[1]교비지출'!#REF!</definedName>
    <definedName name="iv" localSheetId="5">'[1]교비지출'!#REF!</definedName>
    <definedName name="iv" localSheetId="6">'[1]교비지출'!#REF!</definedName>
    <definedName name="iv" localSheetId="14">'[1]교비지출'!#REF!</definedName>
    <definedName name="iv" localSheetId="19">'[1]교비지출'!#REF!</definedName>
    <definedName name="iv" localSheetId="16">'[1]교비지출'!#REF!</definedName>
    <definedName name="iv" localSheetId="3">'[1]교비지출'!#REF!</definedName>
    <definedName name="iv" localSheetId="4">'[1]교비지출'!#REF!</definedName>
    <definedName name="iv" localSheetId="7">'[1]교비지출'!#REF!</definedName>
    <definedName name="iv" localSheetId="15">'[1]교비지출'!#REF!</definedName>
    <definedName name="iv" localSheetId="18">'[1]교비지출'!#REF!</definedName>
    <definedName name="iv" localSheetId="17">'[1]교비지출'!#REF!</definedName>
    <definedName name="iv" localSheetId="1">'[1]교비지출'!#REF!</definedName>
    <definedName name="iv" localSheetId="11">'[1]교비지출'!#REF!</definedName>
    <definedName name="iv" localSheetId="21">'[1]교비지출'!#REF!</definedName>
    <definedName name="iv" localSheetId="0">'[1]교비지출'!#REF!</definedName>
    <definedName name="iv">'[1]교비지출'!#REF!</definedName>
    <definedName name="_xlnm.Print_Area" localSheetId="22">'2017퇴직금추계액명세서 '!$A$1:$O$29</definedName>
    <definedName name="_xlnm.Print_Area" localSheetId="2">'매출채권명세서'!$A$1:$E$19</definedName>
    <definedName name="_xlnm.Print_Area" localSheetId="12">'무형자산명세서'!$A$1:$G$18</definedName>
    <definedName name="_xlnm.Print_Area" localSheetId="5">'미수금명세서'!$A$1:$D$21</definedName>
    <definedName name="_xlnm.Print_Area" localSheetId="6">'미수수익명세서'!$A$1:$D$19</definedName>
    <definedName name="_xlnm.Print_Area" localSheetId="19">'미지급비용명세서'!$A$1:$D$19</definedName>
    <definedName name="_xlnm.Print_Area" localSheetId="16">'부가세예수금명세서'!$A$1:$D$8</definedName>
    <definedName name="_xlnm.Print_Area" localSheetId="4">'선급법인세 명세서(2017)'!$A$1:$F$272</definedName>
    <definedName name="_xlnm.Print_Area" localSheetId="7">'선급비용명세서'!$A$1:$D$19</definedName>
    <definedName name="_xlnm.Print_Area" localSheetId="18">'선수수익'!$A$1:$D$16</definedName>
    <definedName name="_xlnm.Print_Area" localSheetId="17">'예수 및 제세예수금명세서'!$A$1:$D$17</definedName>
    <definedName name="_xlnm.Print_Area" localSheetId="1">'유가증권명세서'!$A$1:$H$20</definedName>
    <definedName name="_xlnm.Print_Area" localSheetId="23">'적립금명세서'!$A$1:$F$19</definedName>
    <definedName name="_xlnm.Print_Titles" localSheetId="4">'선급법인세 명세서(2017)'!$3:$4</definedName>
    <definedName name="_xlnm.Print_Titles" localSheetId="26">'지원금수익명세서'!$4:$4</definedName>
    <definedName name="_xlnm.Print_Titles" localSheetId="0">'현금및단기금융상품명세서(2017)'!$1:$5</definedName>
    <definedName name="wrn.Lead._.Schedule." localSheetId="29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3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1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2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12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5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6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14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19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16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4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7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15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18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17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1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2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E37" authorId="0">
      <text>
        <r>
          <rPr>
            <b/>
            <sz val="9"/>
            <rFont val="Tahoma"/>
            <family val="2"/>
          </rPr>
          <t xml:space="preserve">18/01/31 </t>
        </r>
        <r>
          <rPr>
            <b/>
            <sz val="9"/>
            <rFont val="돋움"/>
            <family val="3"/>
          </rPr>
          <t>이후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해지</t>
        </r>
      </text>
    </comment>
    <comment ref="C41" authorId="0">
      <text>
        <r>
          <rPr>
            <b/>
            <sz val="9"/>
            <rFont val="돋움"/>
            <family val="3"/>
          </rPr>
          <t>부기명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변경</t>
        </r>
        <r>
          <rPr>
            <b/>
            <sz val="9"/>
            <rFont val="Tahoma"/>
            <family val="2"/>
          </rPr>
          <t xml:space="preserve"> - 2017 </t>
        </r>
        <r>
          <rPr>
            <b/>
            <sz val="9"/>
            <rFont val="돋움"/>
            <family val="3"/>
          </rPr>
          <t>산학연협력</t>
        </r>
        <r>
          <rPr>
            <b/>
            <sz val="9"/>
            <rFont val="Tahoma"/>
            <family val="2"/>
          </rPr>
          <t xml:space="preserve"> 3</t>
        </r>
        <r>
          <rPr>
            <b/>
            <sz val="9"/>
            <rFont val="돋움"/>
            <family val="3"/>
          </rPr>
          <t>차</t>
        </r>
      </text>
    </comment>
    <comment ref="E41" authorId="0">
      <text>
        <r>
          <rPr>
            <b/>
            <sz val="9"/>
            <rFont val="Tahoma"/>
            <family val="2"/>
          </rPr>
          <t xml:space="preserve">2017 </t>
        </r>
        <r>
          <rPr>
            <b/>
            <sz val="9"/>
            <rFont val="돋움"/>
            <family val="3"/>
          </rPr>
          <t>산학연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협력</t>
        </r>
        <r>
          <rPr>
            <b/>
            <sz val="9"/>
            <rFont val="Tahoma"/>
            <family val="2"/>
          </rPr>
          <t xml:space="preserve"> 3</t>
        </r>
        <r>
          <rPr>
            <b/>
            <sz val="9"/>
            <rFont val="돋움"/>
            <family val="3"/>
          </rPr>
          <t>차</t>
        </r>
      </text>
    </comment>
    <comment ref="E80" authorId="0">
      <text>
        <r>
          <rPr>
            <b/>
            <sz val="9"/>
            <rFont val="Tahoma"/>
            <family val="2"/>
          </rPr>
          <t>1661-3000</t>
        </r>
      </text>
    </comment>
  </commentList>
</comments>
</file>

<file path=xl/comments23.xml><?xml version="1.0" encoding="utf-8"?>
<comments xmlns="http://schemas.openxmlformats.org/spreadsheetml/2006/main">
  <authors>
    <author>Owner</author>
  </authors>
  <commentList>
    <comment ref="H28" authorId="0">
      <text>
        <r>
          <rPr>
            <b/>
            <sz val="9"/>
            <rFont val="Tahoma"/>
            <family val="2"/>
          </rPr>
          <t xml:space="preserve">130301~160831 RIC
20160901 </t>
        </r>
      </text>
    </comment>
  </commentList>
</comments>
</file>

<file path=xl/sharedStrings.xml><?xml version="1.0" encoding="utf-8"?>
<sst xmlns="http://schemas.openxmlformats.org/spreadsheetml/2006/main" count="2018" uniqueCount="1298">
  <si>
    <t>출연기본금</t>
  </si>
  <si>
    <t>연구적립금</t>
  </si>
  <si>
    <t>기타적립금</t>
  </si>
  <si>
    <t>고유목적사업준비금</t>
  </si>
  <si>
    <t>순번</t>
  </si>
  <si>
    <t>직급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</si>
  <si>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</si>
  <si>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</si>
  <si>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</si>
  <si>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</si>
  <si>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</si>
  <si>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</si>
  <si>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</si>
  <si>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</si>
  <si>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</si>
  <si>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</si>
  <si>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</si>
  <si>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</si>
  <si>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</si>
  <si>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</si>
  <si>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</si>
  <si>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</si>
  <si>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</si>
  <si>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</si>
  <si>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현금성자산 및 단기금융상품 명세서</t>
  </si>
  <si>
    <t>(단위:원)</t>
  </si>
  <si>
    <t>예금명</t>
  </si>
  <si>
    <t>용 도</t>
  </si>
  <si>
    <t>예치기관</t>
  </si>
  <si>
    <t>예치금액</t>
  </si>
  <si>
    <t>만기일</t>
  </si>
  <si>
    <t>이자율</t>
  </si>
  <si>
    <t>비 고</t>
  </si>
  <si>
    <t>기업자유</t>
  </si>
  <si>
    <t>신한은행</t>
  </si>
  <si>
    <t>계</t>
  </si>
  <si>
    <t>합   계</t>
  </si>
  <si>
    <t>(단위:원)</t>
  </si>
  <si>
    <t>합   계</t>
  </si>
  <si>
    <t>예 수 금 명 세 서</t>
  </si>
  <si>
    <t>과    목</t>
  </si>
  <si>
    <t>비   고</t>
  </si>
  <si>
    <t>기타소득원천세</t>
  </si>
  <si>
    <t>제세 예수금</t>
  </si>
  <si>
    <t>합   계</t>
  </si>
  <si>
    <t>신흥어린이집 부담금 예수금</t>
  </si>
  <si>
    <t>거래처명</t>
  </si>
  <si>
    <t>내   역</t>
  </si>
  <si>
    <t>금   액</t>
  </si>
  <si>
    <t>비   고</t>
  </si>
  <si>
    <t>선 급 금 명 세 서</t>
  </si>
  <si>
    <t>내    역</t>
  </si>
  <si>
    <t>금   액</t>
  </si>
  <si>
    <t>비   고</t>
  </si>
  <si>
    <t>특허료 업체부담금 선급</t>
  </si>
  <si>
    <t>유 형 자 산 명 세 서</t>
  </si>
  <si>
    <t>과   목</t>
  </si>
  <si>
    <t>기초잔액</t>
  </si>
  <si>
    <t>당기증가액</t>
  </si>
  <si>
    <t>당기감소액</t>
  </si>
  <si>
    <t>기말잔액</t>
  </si>
  <si>
    <t>미 지 급 금 명 세 서</t>
  </si>
  <si>
    <t>임대보증금 및 충 당 금 명 세 서</t>
  </si>
  <si>
    <t>(단위:원)</t>
  </si>
  <si>
    <t>구   분</t>
  </si>
  <si>
    <t>당기감소액</t>
  </si>
  <si>
    <t>당기증가액</t>
  </si>
  <si>
    <t>비   고</t>
  </si>
  <si>
    <t>임대보증금</t>
  </si>
  <si>
    <t>퇴직급여충당금</t>
  </si>
  <si>
    <t>합   계</t>
  </si>
  <si>
    <t>유ㆍ무형자산(감가)상각비명세서</t>
  </si>
  <si>
    <t>(단위:원)</t>
  </si>
  <si>
    <t>구   본</t>
  </si>
  <si>
    <t>과   목</t>
  </si>
  <si>
    <t>취득원가</t>
  </si>
  <si>
    <t>(감가)상각누계액</t>
  </si>
  <si>
    <t>장부가액</t>
  </si>
  <si>
    <t>비   고</t>
  </si>
  <si>
    <t>기초금액</t>
  </si>
  <si>
    <t>당기증가액</t>
  </si>
  <si>
    <t>기말금액</t>
  </si>
  <si>
    <t>유형자산</t>
  </si>
  <si>
    <t>기계기구</t>
  </si>
  <si>
    <t>집기비품</t>
  </si>
  <si>
    <t>차량운반구</t>
  </si>
  <si>
    <t>소    계</t>
  </si>
  <si>
    <t>무형자산</t>
  </si>
  <si>
    <t>호 실</t>
  </si>
  <si>
    <t>업체명</t>
  </si>
  <si>
    <t>사업자번호</t>
  </si>
  <si>
    <t>보증금</t>
  </si>
  <si>
    <t>입주일</t>
  </si>
  <si>
    <t>계약만료</t>
  </si>
  <si>
    <t>사랑과선행</t>
  </si>
  <si>
    <t>129-86-67742</t>
  </si>
  <si>
    <t>2014.08.27</t>
  </si>
  <si>
    <t>2017.08.26</t>
  </si>
  <si>
    <t>매드앤시스템</t>
  </si>
  <si>
    <t>129-27-32848</t>
  </si>
  <si>
    <t>2013.11.20</t>
  </si>
  <si>
    <t>2016.11.19</t>
  </si>
  <si>
    <t>비고</t>
  </si>
  <si>
    <t>(단위 : 원)</t>
  </si>
  <si>
    <t>임대보증금 명 세 서</t>
  </si>
  <si>
    <t>내역</t>
  </si>
  <si>
    <t>금액</t>
  </si>
  <si>
    <t>계좌번호</t>
  </si>
  <si>
    <t>기업자유예금</t>
  </si>
  <si>
    <t>계</t>
  </si>
  <si>
    <t>합   계</t>
  </si>
  <si>
    <t>선 급 법 인 세 명 세 서</t>
  </si>
  <si>
    <t>(단위:원)</t>
  </si>
  <si>
    <t>적    요</t>
  </si>
  <si>
    <t>원천징수 의무자</t>
  </si>
  <si>
    <t>원천 징수일</t>
  </si>
  <si>
    <t>과 세 표 준
(이자 수익)</t>
  </si>
  <si>
    <t>EMF 학교기업사업-부가세분 운영비에서 선급</t>
  </si>
  <si>
    <t>EMF학교기업 사업비 부가세 분 입출금계좌에서 선급 3건</t>
  </si>
  <si>
    <t>EMF학교기업 사업비 부가세 등 입출금 계좌에서 선급 4건</t>
  </si>
  <si>
    <t>국세/성남세무서-학교기업지원사업(수익금) 부가세 환급금</t>
  </si>
  <si>
    <t>EMF학교기업 수입금(미수설정)</t>
  </si>
  <si>
    <t>내    역</t>
  </si>
  <si>
    <t>금    액</t>
  </si>
  <si>
    <t>비    고</t>
  </si>
  <si>
    <t>산학협력단</t>
  </si>
  <si>
    <t>법인카드결재대금</t>
  </si>
  <si>
    <t>2016.02월 연구지원시설 및 장비사용 전력지원 운영비 지급설정</t>
  </si>
  <si>
    <t xml:space="preserve"> </t>
  </si>
  <si>
    <t>소속</t>
  </si>
  <si>
    <t>사번</t>
  </si>
  <si>
    <t>성명</t>
  </si>
  <si>
    <t>직종</t>
  </si>
  <si>
    <t>재직구분</t>
  </si>
  <si>
    <t>입사일자</t>
  </si>
  <si>
    <t>퇴사일자</t>
  </si>
  <si>
    <t>당기감소액</t>
  </si>
  <si>
    <t>한국도박문제관리센터 경기북부 센터 사업비 입금(임대보증금)</t>
  </si>
  <si>
    <t>신흥제2어린이집 단수입금</t>
  </si>
  <si>
    <t>사업비 인건비 원천세 징수분 등</t>
  </si>
  <si>
    <t>미 수 금 명 세 서</t>
  </si>
  <si>
    <t>(단위:원)</t>
  </si>
  <si>
    <t>유 가 증 권 명 세 서</t>
  </si>
  <si>
    <t>주    식</t>
  </si>
  <si>
    <t>종    목</t>
  </si>
  <si>
    <t>1주의 금액</t>
  </si>
  <si>
    <t>주   수</t>
  </si>
  <si>
    <t>취득원가</t>
  </si>
  <si>
    <t>대차대조표 가액</t>
  </si>
  <si>
    <t>평가손익</t>
  </si>
  <si>
    <t>해</t>
  </si>
  <si>
    <t>당</t>
  </si>
  <si>
    <t>없</t>
  </si>
  <si>
    <t>음</t>
  </si>
  <si>
    <t xml:space="preserve"> </t>
  </si>
  <si>
    <t>국공채</t>
  </si>
  <si>
    <t xml:space="preserve"> </t>
  </si>
  <si>
    <t>매 출 채 권 명 세 서</t>
  </si>
  <si>
    <t>금   액</t>
  </si>
  <si>
    <t>비   고</t>
  </si>
  <si>
    <t>외상매출금</t>
  </si>
  <si>
    <t>해</t>
  </si>
  <si>
    <t>당</t>
  </si>
  <si>
    <t>사</t>
  </si>
  <si>
    <t>받을어음</t>
  </si>
  <si>
    <t>항</t>
  </si>
  <si>
    <t>없</t>
  </si>
  <si>
    <t>슴</t>
  </si>
  <si>
    <t>합    계</t>
  </si>
  <si>
    <t>미 수 수 익 명세서</t>
  </si>
  <si>
    <t>해</t>
  </si>
  <si>
    <t>당</t>
  </si>
  <si>
    <t>사</t>
  </si>
  <si>
    <t>항</t>
  </si>
  <si>
    <t>없</t>
  </si>
  <si>
    <t>슴</t>
  </si>
  <si>
    <t>합   계</t>
  </si>
  <si>
    <t>선 급 비 용 명세서</t>
  </si>
  <si>
    <t xml:space="preserve"> 해</t>
  </si>
  <si>
    <t>당</t>
  </si>
  <si>
    <t>사</t>
  </si>
  <si>
    <t>합    계</t>
  </si>
  <si>
    <t>재 고 자 산 명 세 서</t>
  </si>
  <si>
    <t>을지대학교산학협력단</t>
  </si>
  <si>
    <t>(단위:원)</t>
  </si>
  <si>
    <t>과   목</t>
  </si>
  <si>
    <t>당기증가액</t>
  </si>
  <si>
    <t>당기출고액</t>
  </si>
  <si>
    <t>장부잔액</t>
  </si>
  <si>
    <t>평가손실</t>
  </si>
  <si>
    <t>항</t>
  </si>
  <si>
    <t>없</t>
  </si>
  <si>
    <t>슴</t>
  </si>
  <si>
    <t xml:space="preserve">                 </t>
  </si>
  <si>
    <t>장기금융상품 및 특정기금명세서</t>
  </si>
  <si>
    <t>자금의종류</t>
  </si>
  <si>
    <t>용    도</t>
  </si>
  <si>
    <t>장기금융상품</t>
  </si>
  <si>
    <t>해</t>
  </si>
  <si>
    <t xml:space="preserve"> </t>
  </si>
  <si>
    <t>당</t>
  </si>
  <si>
    <t>특 정 기 금</t>
  </si>
  <si>
    <t>투자유가증권 및 출자금명세서</t>
  </si>
  <si>
    <t>을지대학교산학협력단</t>
  </si>
  <si>
    <t>1주의 가액</t>
  </si>
  <si>
    <t>주    수</t>
  </si>
  <si>
    <t>대차대조표가액</t>
  </si>
  <si>
    <t>해</t>
  </si>
  <si>
    <t>출 자 금</t>
  </si>
  <si>
    <t>종   목</t>
  </si>
  <si>
    <t>액면가액</t>
  </si>
  <si>
    <t>대차대조표가액</t>
  </si>
  <si>
    <t>평가손익</t>
  </si>
  <si>
    <t>비    고</t>
  </si>
  <si>
    <t>채무증권</t>
  </si>
  <si>
    <t>무 형 자 산 명 세 서</t>
  </si>
  <si>
    <t>사</t>
  </si>
  <si>
    <t>항</t>
  </si>
  <si>
    <t>없</t>
  </si>
  <si>
    <t>슴</t>
  </si>
  <si>
    <t>(단위:원)</t>
  </si>
  <si>
    <t>과   목</t>
  </si>
  <si>
    <t>당기증가액</t>
  </si>
  <si>
    <t>당기감소액</t>
  </si>
  <si>
    <t>감가상각누계액</t>
  </si>
  <si>
    <t>미상각잔액</t>
  </si>
  <si>
    <t>비 고</t>
  </si>
  <si>
    <t>기계기구</t>
  </si>
  <si>
    <t>집기비품</t>
  </si>
  <si>
    <t>차량운반구</t>
  </si>
  <si>
    <t>도서</t>
  </si>
  <si>
    <t>합   계</t>
  </si>
  <si>
    <t>매 입 채 무 명 세 서</t>
  </si>
  <si>
    <t>외상매입금</t>
  </si>
  <si>
    <t>지급어음</t>
  </si>
  <si>
    <t>항</t>
  </si>
  <si>
    <t>없</t>
  </si>
  <si>
    <t>슴</t>
  </si>
  <si>
    <t>합   계</t>
  </si>
  <si>
    <t>선 수 금 명 세 서</t>
  </si>
  <si>
    <t>부가세 예 수 금 명 세 서</t>
  </si>
  <si>
    <t>(단위:원)</t>
  </si>
  <si>
    <t>과    목</t>
  </si>
  <si>
    <t>내역</t>
  </si>
  <si>
    <t>금액</t>
  </si>
  <si>
    <t>비   고</t>
  </si>
  <si>
    <t>부가세 예수금</t>
  </si>
  <si>
    <t>부가세대급금</t>
  </si>
  <si>
    <t>EMF학교기업 실습기자재 구입 외  부가세대급금 입출금 선급</t>
  </si>
  <si>
    <t>합   계</t>
  </si>
  <si>
    <t>선 수 수 익 명 세 서</t>
  </si>
  <si>
    <t>과    목</t>
  </si>
  <si>
    <t>내역</t>
  </si>
  <si>
    <t>금액</t>
  </si>
  <si>
    <t>비   고</t>
  </si>
  <si>
    <t>합   계</t>
  </si>
  <si>
    <t>미 지 급 비 용 명 세 서</t>
  </si>
  <si>
    <t>합   계</t>
  </si>
  <si>
    <t>적 립 금 명 세 서</t>
  </si>
  <si>
    <t>전 기 이 월 액</t>
  </si>
  <si>
    <t>당 기 증 감 액</t>
  </si>
  <si>
    <t>기 말 잔 액</t>
  </si>
  <si>
    <t>증</t>
  </si>
  <si>
    <t>감</t>
  </si>
  <si>
    <t>해</t>
  </si>
  <si>
    <t>당</t>
  </si>
  <si>
    <t>사</t>
  </si>
  <si>
    <t>항</t>
  </si>
  <si>
    <t>없</t>
  </si>
  <si>
    <t>슴</t>
  </si>
  <si>
    <t>합   계</t>
  </si>
  <si>
    <t>기 본 금 명 세 서</t>
  </si>
  <si>
    <t>(단위:원)</t>
  </si>
  <si>
    <t>구   분</t>
  </si>
  <si>
    <t>당기감소액</t>
  </si>
  <si>
    <t>당기증가액</t>
  </si>
  <si>
    <t>비    고</t>
  </si>
  <si>
    <t>1. 출연기본금</t>
  </si>
  <si>
    <t>2. 적립금</t>
  </si>
  <si>
    <t>건축적립금</t>
  </si>
  <si>
    <t>장학적립금</t>
  </si>
  <si>
    <t>3.차기이월운영차익</t>
  </si>
  <si>
    <t>전기이월운영차액
(또는전기이월운영차손)</t>
  </si>
  <si>
    <t>당기운영차익
(또는 당기운영차손)</t>
  </si>
  <si>
    <t>합   계</t>
  </si>
  <si>
    <t>산학협력수익 명세서</t>
  </si>
  <si>
    <t>산학협력연구수익</t>
  </si>
  <si>
    <t>산학협력정부연구수익</t>
  </si>
  <si>
    <t>계</t>
  </si>
  <si>
    <t>교육운영수익</t>
  </si>
  <si>
    <t>교육운영수익(산학)</t>
  </si>
  <si>
    <t>지적재산권운영·이전수익</t>
  </si>
  <si>
    <t>설비자산사용료수익</t>
  </si>
  <si>
    <t>임대료수익</t>
  </si>
  <si>
    <t>기타 산학협력수익</t>
  </si>
  <si>
    <t>기타지원금수익 명세서</t>
  </si>
  <si>
    <t>(단위:원)</t>
  </si>
  <si>
    <t>과    목</t>
  </si>
  <si>
    <t>내    역</t>
  </si>
  <si>
    <t>금    액</t>
  </si>
  <si>
    <t>비    고</t>
  </si>
  <si>
    <t>국고보조금</t>
  </si>
  <si>
    <t>정부지원연구수익</t>
  </si>
  <si>
    <t>정부연구수익</t>
  </si>
  <si>
    <t>기타국고보조금</t>
  </si>
  <si>
    <t>한국연구재단 외 중앙정부</t>
  </si>
  <si>
    <t>소  계</t>
  </si>
  <si>
    <t>사업체지원금</t>
  </si>
  <si>
    <t>산업체지원금</t>
  </si>
  <si>
    <t>산업체지원금 연구수익</t>
  </si>
  <si>
    <t>교육운영수익</t>
  </si>
  <si>
    <t>성남시청, 경기도청 등</t>
  </si>
  <si>
    <t>합   계</t>
  </si>
  <si>
    <t>전입 및 기부금 수익 명세서</t>
  </si>
  <si>
    <t>기부처 또는 기부자</t>
  </si>
  <si>
    <t>전입금 수익</t>
  </si>
  <si>
    <t>기부금 수익</t>
  </si>
  <si>
    <t>지적재산권운영ㆍ이전수익명세서</t>
  </si>
  <si>
    <t>거 래 처</t>
  </si>
  <si>
    <t>내   역</t>
  </si>
  <si>
    <t>금   액</t>
  </si>
  <si>
    <t>감  사  보  고  서</t>
  </si>
  <si>
    <t>을지대학교 총장</t>
  </si>
  <si>
    <t>을지대학교 산학협력단장 귀하</t>
  </si>
  <si>
    <t xml:space="preserve">   우리는 산학협력단회계처리규칙 제36조의 규정에 의하여 을지대학교 산학</t>
  </si>
  <si>
    <t xml:space="preserve"> · 운영계산서 및 각 부속명세서를 감사하였습니다. 감사를 실시함에 있어 우리는</t>
  </si>
  <si>
    <t>일반적인 감사기준을 준용하였습니다.</t>
  </si>
  <si>
    <t>예 · 결산자문위원회와 그 업무에 관한 사항은 적절하며 별첨 재무재표는  산학협력단</t>
  </si>
  <si>
    <t>연도의 자금수지 및 운영성과의 내용을 적정하게 표시하고 있습니다.</t>
  </si>
  <si>
    <t xml:space="preserve"> </t>
  </si>
  <si>
    <t>학교기업 재료매입</t>
  </si>
  <si>
    <t>도박센터 카드결재입금</t>
  </si>
  <si>
    <t>창보카드결재입금</t>
  </si>
  <si>
    <t>2016 연구사업비 선급</t>
  </si>
  <si>
    <t>EMF학교기업 사업비 부가세 등 입출금 계좌에서 선급 2건</t>
  </si>
  <si>
    <t>보증보험료 선급</t>
  </si>
  <si>
    <t>자금의 종류</t>
  </si>
  <si>
    <t>기업자유예금</t>
  </si>
  <si>
    <t>기업은행</t>
  </si>
  <si>
    <t>위탁운영사업비</t>
  </si>
  <si>
    <t>140-010-842920</t>
  </si>
  <si>
    <t>140-011-407520</t>
  </si>
  <si>
    <t>301-7450-0000-81</t>
  </si>
  <si>
    <t>단기금융상품</t>
  </si>
  <si>
    <t>스포츠페나틱</t>
  </si>
  <si>
    <t>소계</t>
  </si>
  <si>
    <t>블루에스(주)</t>
  </si>
  <si>
    <t>129-86-71362</t>
  </si>
  <si>
    <t>2017.01.01</t>
  </si>
  <si>
    <t>2017.12.31</t>
  </si>
  <si>
    <t>144-81-04187</t>
  </si>
  <si>
    <t>20</t>
  </si>
  <si>
    <t>21</t>
  </si>
  <si>
    <t>22</t>
  </si>
  <si>
    <t>23</t>
  </si>
  <si>
    <t>해  당</t>
  </si>
  <si>
    <t>없  음</t>
  </si>
  <si>
    <t>예금이자</t>
  </si>
  <si>
    <t>법인세
(원천납부액)</t>
  </si>
  <si>
    <t>법인세
(지방세)</t>
  </si>
  <si>
    <t>부담금 및 카드결재 입금</t>
  </si>
  <si>
    <t>수탁연구(박종석-한미약품) 외</t>
  </si>
  <si>
    <t>국고 과세사업</t>
  </si>
  <si>
    <t>산학 과제사업</t>
  </si>
  <si>
    <t>산업체지원 과세연구비</t>
  </si>
  <si>
    <t>국고지원금 과세연구비</t>
  </si>
  <si>
    <t>국고 면세사업</t>
  </si>
  <si>
    <t>산학 면세사업</t>
  </si>
  <si>
    <t>국고지원금 면세연구비</t>
  </si>
  <si>
    <t>산업체지원 면세연구비</t>
  </si>
  <si>
    <t>연구미수감소</t>
  </si>
  <si>
    <t>설비미수증가</t>
  </si>
  <si>
    <t>임대미수증가</t>
  </si>
  <si>
    <t>학교기업미수증가</t>
  </si>
  <si>
    <t>국고지원금사업비</t>
  </si>
  <si>
    <t>국고지원금사업비</t>
  </si>
  <si>
    <t xml:space="preserve">내부  감사인        박  민  규          </t>
  </si>
  <si>
    <t>예수금</t>
  </si>
  <si>
    <t>(단위:원)</t>
  </si>
  <si>
    <t>예치기관</t>
  </si>
  <si>
    <t>계좌번호</t>
  </si>
  <si>
    <t>예치금액</t>
  </si>
  <si>
    <t>현금성자산
(성남)</t>
  </si>
  <si>
    <t>기업자유예금</t>
  </si>
  <si>
    <t>원천세계좌</t>
  </si>
  <si>
    <t>신한은행</t>
  </si>
  <si>
    <t>140-007-833484</t>
  </si>
  <si>
    <t>기업자유예금</t>
  </si>
  <si>
    <t>장비사용료</t>
  </si>
  <si>
    <t>140-007-833527</t>
  </si>
  <si>
    <t>교육지원센터</t>
  </si>
  <si>
    <t>140-007-833534</t>
  </si>
  <si>
    <t>기업자유예금</t>
  </si>
  <si>
    <t>창업보육센터</t>
  </si>
  <si>
    <t>신한은행</t>
  </si>
  <si>
    <t>140-007-833559</t>
  </si>
  <si>
    <t>연구간접비</t>
  </si>
  <si>
    <t>140-007-833573</t>
  </si>
  <si>
    <t>법인카드결제계좌</t>
  </si>
  <si>
    <t>140-007-833581</t>
  </si>
  <si>
    <t>입출금계좌</t>
  </si>
  <si>
    <t>140-007-833598</t>
  </si>
  <si>
    <t>외부수탁연구비</t>
  </si>
  <si>
    <t>140-007-833623</t>
  </si>
  <si>
    <t>RIC사업(수익금)</t>
  </si>
  <si>
    <t>140-007-965169</t>
  </si>
  <si>
    <t>기업자유</t>
  </si>
  <si>
    <t>2013년 산학연</t>
  </si>
  <si>
    <t>140-008-480650</t>
  </si>
  <si>
    <t>우리아이심리</t>
  </si>
  <si>
    <t>140-008-549580</t>
  </si>
  <si>
    <t>학술진흥재단</t>
  </si>
  <si>
    <t>140-008-868698</t>
  </si>
  <si>
    <t>산학연 지식재산권</t>
  </si>
  <si>
    <t>140-008-910738</t>
  </si>
  <si>
    <t>식약청-고영림</t>
  </si>
  <si>
    <t>140-008-914260</t>
  </si>
  <si>
    <t>장애아동서비스</t>
  </si>
  <si>
    <t>140-009-056358</t>
  </si>
  <si>
    <t>국토해양기술사업</t>
  </si>
  <si>
    <t>140-009-234355</t>
  </si>
  <si>
    <t>하병조연구비</t>
  </si>
  <si>
    <t>140-009-238000</t>
  </si>
  <si>
    <t>연구장비공동사용</t>
  </si>
  <si>
    <t>140-009-584633</t>
  </si>
  <si>
    <t>2016 산학연 상반기</t>
  </si>
  <si>
    <t>140-009-690818</t>
  </si>
  <si>
    <t>12 기관공통</t>
  </si>
  <si>
    <t>신한은행</t>
  </si>
  <si>
    <t>140-009-690832</t>
  </si>
  <si>
    <t>아동비전형성서비스</t>
  </si>
  <si>
    <t>신한은행</t>
  </si>
  <si>
    <t>140-010-040652</t>
  </si>
  <si>
    <t>기업자유예금</t>
  </si>
  <si>
    <t>13 기관공통</t>
  </si>
  <si>
    <t>140-010-092301</t>
  </si>
  <si>
    <t>RCMS계좌</t>
  </si>
  <si>
    <t>140-010-154143</t>
  </si>
  <si>
    <t>KOICA사업</t>
  </si>
  <si>
    <t>140-010-265268</t>
  </si>
  <si>
    <t>RIC연구장비사용료</t>
  </si>
  <si>
    <t>140-010-439135</t>
  </si>
  <si>
    <t>창업아카데미사업</t>
  </si>
  <si>
    <t>140-010-505247</t>
  </si>
  <si>
    <t>기업자유</t>
  </si>
  <si>
    <t>2014년 산학연</t>
  </si>
  <si>
    <t>140-010-599969</t>
  </si>
  <si>
    <t>산학연 기관공통운영비</t>
  </si>
  <si>
    <t>140-010-599991</t>
  </si>
  <si>
    <t>스포츠특성화사업</t>
  </si>
  <si>
    <t>140-010-615940</t>
  </si>
  <si>
    <t>2014년 산학연일반</t>
  </si>
  <si>
    <t>140-010-776298</t>
  </si>
  <si>
    <t>기 업 자 유</t>
  </si>
  <si>
    <t>신문읽기강좌</t>
  </si>
  <si>
    <t>140-010-830123</t>
  </si>
  <si>
    <t>장애인 맞춤형</t>
  </si>
  <si>
    <t>140-010-847230</t>
  </si>
  <si>
    <t>행복 Re-Start 아카데미</t>
  </si>
  <si>
    <t>140-010-923022</t>
  </si>
  <si>
    <t>한국도박문제관리센터</t>
  </si>
  <si>
    <t>140-010-923086</t>
  </si>
  <si>
    <t>2015 산학연 일반</t>
  </si>
  <si>
    <t>140-010-945848</t>
  </si>
  <si>
    <t>2017 산학연 협력 3차</t>
  </si>
  <si>
    <t>140-011-007655</t>
  </si>
  <si>
    <t>창업동아리 지원사업</t>
  </si>
  <si>
    <t>140-011-054128</t>
  </si>
  <si>
    <t>스포츠산업융합사업</t>
  </si>
  <si>
    <t>140-011-065700</t>
  </si>
  <si>
    <t>귀농귀촌 창업사업</t>
  </si>
  <si>
    <t>140-011-068626</t>
  </si>
  <si>
    <t>체험관 부대사업</t>
  </si>
  <si>
    <t>140-011-127989</t>
  </si>
  <si>
    <t>2015산학연 연속과제</t>
  </si>
  <si>
    <t>140-011-188690</t>
  </si>
  <si>
    <t>체험관 용역과제</t>
  </si>
  <si>
    <t>140-011-241544</t>
  </si>
  <si>
    <t>도박센터 카드결제</t>
  </si>
  <si>
    <t>140-011-277106</t>
  </si>
  <si>
    <t>140-011-293968</t>
  </si>
  <si>
    <t>산업기술혁신사업</t>
  </si>
  <si>
    <t>140-011-371185</t>
  </si>
  <si>
    <t>기업자유</t>
  </si>
  <si>
    <t>하병조연구비</t>
  </si>
  <si>
    <t>신한은행</t>
  </si>
  <si>
    <t>140-011-388156</t>
  </si>
  <si>
    <t>2016 산학연 하반기</t>
  </si>
  <si>
    <t>140-011-570123</t>
  </si>
  <si>
    <t>문화기술연구개발지원사업</t>
  </si>
  <si>
    <t>140-011-701238</t>
  </si>
  <si>
    <t>지역기업맞춤형청년채용</t>
  </si>
  <si>
    <t>140-011-704145</t>
  </si>
  <si>
    <t>공학연구팀제 지원사업</t>
  </si>
  <si>
    <t>140-011-755435</t>
  </si>
  <si>
    <t>산학연협력 1차</t>
  </si>
  <si>
    <t>140-011-827728</t>
  </si>
  <si>
    <t>서비스지원기관</t>
  </si>
  <si>
    <t>140-011-973619</t>
  </si>
  <si>
    <t>문화체육관광부 산하기관</t>
  </si>
  <si>
    <t>140-012-113177</t>
  </si>
  <si>
    <t>학교기업지원사업(수익금)</t>
  </si>
  <si>
    <t>140-011-151488</t>
  </si>
  <si>
    <t>학교기업지원사업(대응)</t>
  </si>
  <si>
    <t>140-011-151731</t>
  </si>
  <si>
    <t>학교기업지원사업(국고)</t>
  </si>
  <si>
    <t>140-011-151748</t>
  </si>
  <si>
    <t>기업자유예금</t>
  </si>
  <si>
    <t>창업보육센터-연구비카드</t>
  </si>
  <si>
    <t>기업은행</t>
  </si>
  <si>
    <t>113-120727-04-055</t>
  </si>
  <si>
    <t>외부수탁연구비</t>
  </si>
  <si>
    <t>113-120727-01-073</t>
  </si>
  <si>
    <t>연구비카드결제계좌</t>
  </si>
  <si>
    <t>기업은행</t>
  </si>
  <si>
    <t>113-120727-04-087</t>
  </si>
  <si>
    <t>기업자유예금</t>
  </si>
  <si>
    <t>보육역량사업</t>
  </si>
  <si>
    <t>113-120727-04-094</t>
  </si>
  <si>
    <t>경기과학기술진흥원</t>
  </si>
  <si>
    <t>113-120727-01-109</t>
  </si>
  <si>
    <t>보통예금</t>
  </si>
  <si>
    <t>2008창업보육센터-경기도</t>
  </si>
  <si>
    <t>농협</t>
  </si>
  <si>
    <t>168-01-296553</t>
  </si>
  <si>
    <t>보통예금</t>
  </si>
  <si>
    <t>08창업보육센터-성남시</t>
  </si>
  <si>
    <t>168-01-301431</t>
  </si>
  <si>
    <t>체험관-기능보강비</t>
  </si>
  <si>
    <t>농협</t>
  </si>
  <si>
    <t>301-0124-1691-31</t>
  </si>
  <si>
    <t>체험관-임대보증금</t>
  </si>
  <si>
    <t>301-0124-1685-31</t>
  </si>
  <si>
    <t>보통예금</t>
  </si>
  <si>
    <t>체험관-대응</t>
  </si>
  <si>
    <t>농협</t>
  </si>
  <si>
    <t>301-0112-9734-21</t>
  </si>
  <si>
    <t>체험관 수익금1</t>
  </si>
  <si>
    <t>301-0112-9740-21</t>
  </si>
  <si>
    <t>체험관 수익금2</t>
  </si>
  <si>
    <t>301-0112-9752-41</t>
  </si>
  <si>
    <t>RIC사업(경기도)</t>
  </si>
  <si>
    <t>168-01-296566</t>
  </si>
  <si>
    <t>농촌진흥청(이해정)</t>
  </si>
  <si>
    <t>301-0141-5637-41</t>
  </si>
  <si>
    <t>농촌진흥청(카드결제)</t>
  </si>
  <si>
    <t>301-0129-3518-61</t>
  </si>
  <si>
    <t>최고경영자과정</t>
  </si>
  <si>
    <t>301-0052-1805-71</t>
  </si>
  <si>
    <t>301-0203-4390-81</t>
  </si>
  <si>
    <t>양성평등기금 지원사업</t>
  </si>
  <si>
    <t>301-0209-6147-61</t>
  </si>
  <si>
    <t>연구비 전용</t>
  </si>
  <si>
    <t>카드결제계좌</t>
  </si>
  <si>
    <t>317-0013-4448-01</t>
  </si>
  <si>
    <t>공익사업지원금</t>
  </si>
  <si>
    <t>국민은행</t>
  </si>
  <si>
    <t>624801-01-319533</t>
  </si>
  <si>
    <t>RIC사업</t>
  </si>
  <si>
    <t>하나은행</t>
  </si>
  <si>
    <t>470-910002-86704</t>
  </si>
  <si>
    <t>창업아카데미사업</t>
  </si>
  <si>
    <t>우리은행</t>
  </si>
  <si>
    <t>1006-001-404946</t>
  </si>
  <si>
    <t>창업지원결제결좌</t>
  </si>
  <si>
    <t>1006-101-456370</t>
  </si>
  <si>
    <t>창업지원결제결좌(보육역량)</t>
  </si>
  <si>
    <t>1006-501-457390</t>
  </si>
  <si>
    <t>단기금융
상품</t>
  </si>
  <si>
    <t>정기예금</t>
  </si>
  <si>
    <t>정기예금(연구간접비)</t>
  </si>
  <si>
    <t>200-368-877325</t>
  </si>
  <si>
    <t>정기예금(창업보육센터)</t>
  </si>
  <si>
    <t>200-368-886776</t>
  </si>
  <si>
    <t>200-361-118973</t>
  </si>
  <si>
    <t>정기예금(RIC수익금)</t>
  </si>
  <si>
    <t>200-348-873390</t>
  </si>
  <si>
    <t>200-347-957824</t>
  </si>
  <si>
    <t>200-392-583800</t>
  </si>
  <si>
    <t>현금성자산
(대전)</t>
  </si>
  <si>
    <t>연구간접비</t>
  </si>
  <si>
    <t>140-007-830844</t>
  </si>
  <si>
    <t>수퍼
기업자유</t>
  </si>
  <si>
    <t>140-007-830876</t>
  </si>
  <si>
    <t>입출금계좌</t>
  </si>
  <si>
    <t>140-008-285838</t>
  </si>
  <si>
    <t>BK21플러스사업</t>
  </si>
  <si>
    <t>140-009-342085</t>
  </si>
  <si>
    <t>세종시 심뇌혈관</t>
  </si>
  <si>
    <t>140-010-842905</t>
  </si>
  <si>
    <t>IRB과제</t>
  </si>
  <si>
    <t>연구&amp;사업비</t>
  </si>
  <si>
    <t>산학협력단 RCMS</t>
  </si>
  <si>
    <t>140-010-992303</t>
  </si>
  <si>
    <t>산기평 RCMS</t>
  </si>
  <si>
    <t>140-011-181976</t>
  </si>
  <si>
    <t>농림부</t>
  </si>
  <si>
    <t>140-011-305826</t>
  </si>
  <si>
    <t>대전 원천세</t>
  </si>
  <si>
    <t>차세대 응용사업</t>
  </si>
  <si>
    <t>140-011-407578</t>
  </si>
  <si>
    <t>200-352-008131</t>
  </si>
  <si>
    <t>200-351-993376</t>
  </si>
  <si>
    <t>200-365-692517</t>
  </si>
  <si>
    <t>200-354-413152</t>
  </si>
  <si>
    <t>200-383-963024</t>
  </si>
  <si>
    <t>200-394-058920</t>
  </si>
  <si>
    <t>계</t>
  </si>
  <si>
    <t>현금성자산
(신흥제2어린이집)</t>
  </si>
  <si>
    <t>운영비계좌</t>
  </si>
  <si>
    <t>301-7451-0000-51</t>
  </si>
  <si>
    <t>예수금</t>
  </si>
  <si>
    <t>기타운영비</t>
  </si>
  <si>
    <t>농협</t>
  </si>
  <si>
    <t>168-01-222978</t>
  </si>
  <si>
    <t>현금성자산
(성남시육아종합지원센터)</t>
  </si>
  <si>
    <t>301-0099-7177-21</t>
  </si>
  <si>
    <t>301-0121-8085-31</t>
  </si>
  <si>
    <t>301-0121-8089-81</t>
  </si>
  <si>
    <t>301-0121-8092-71</t>
  </si>
  <si>
    <t>301-0143-0457-51</t>
  </si>
  <si>
    <t>301-0143-0412-91</t>
  </si>
  <si>
    <t>301-0143-0420-61</t>
  </si>
  <si>
    <t>301-0143-0450-01</t>
  </si>
  <si>
    <t>301-0143-0453-11</t>
  </si>
  <si>
    <t>301-0143-0462-11</t>
  </si>
  <si>
    <t>317-0008-5500-41</t>
  </si>
  <si>
    <t>301-0225-4239-51</t>
  </si>
  <si>
    <t>301-0099-7169-51</t>
  </si>
  <si>
    <t>301-0206-5406-21</t>
  </si>
  <si>
    <t>301-0099-7163-31</t>
  </si>
  <si>
    <t>301-0099-7165-11</t>
  </si>
  <si>
    <t>301-0099-7174-11</t>
  </si>
  <si>
    <t>301-0099-7180-11</t>
  </si>
  <si>
    <t>301-0099-7181-51</t>
  </si>
  <si>
    <t>301-0099-7182-91</t>
  </si>
  <si>
    <t>301-0099-7187-71</t>
  </si>
  <si>
    <t>301-0099-7190-61</t>
  </si>
  <si>
    <t>301-0099-7192-31</t>
  </si>
  <si>
    <t>301-0099-7193-71</t>
  </si>
  <si>
    <t>제세예수</t>
  </si>
  <si>
    <t>301-0131-9375-81</t>
  </si>
  <si>
    <t>상조</t>
  </si>
  <si>
    <t>현금성자산</t>
  </si>
  <si>
    <t>301-0224-0327-61</t>
  </si>
  <si>
    <t>2018년  4월  17일</t>
  </si>
  <si>
    <t>회계처리규칙에 따라 2018년 2월 28일 현재의 재무상태와 동일로 종료되는 회계</t>
  </si>
  <si>
    <t xml:space="preserve">   우리의 의견으로는 을지대학교 산학협력단회계의  2017회계연도 정관상의</t>
  </si>
  <si>
    <t>협력단회계의 2017회계연도 정관상의 예· 결산자문위원회와 그 업무에 관한 사항 및</t>
  </si>
  <si>
    <t>2018년 2월 28일  현재의 대차대조표와 동일로 종료되는 회계연도의 자금계산서</t>
  </si>
  <si>
    <t>기술이전료수익 (주)솔</t>
  </si>
  <si>
    <t>기술이전 수익금-소망플러스 주식회사</t>
  </si>
  <si>
    <t>기술이전료 수익-소망플러스 주식회사</t>
  </si>
  <si>
    <t>기술 이전료</t>
  </si>
  <si>
    <t>"</t>
  </si>
  <si>
    <t>기술이전료(글랜젠)</t>
  </si>
  <si>
    <t>RIC 기술이전료 - 더녹색성장</t>
  </si>
  <si>
    <t>기술이전료 수익(한양디지텍)</t>
  </si>
  <si>
    <t>2017년 3월 1일부터  2018년 2월 28일까지</t>
  </si>
  <si>
    <t>2017년 퇴직금 추계액</t>
  </si>
  <si>
    <t>(단위 : 원)</t>
  </si>
  <si>
    <t>급여총액
(17.03~18.02)</t>
  </si>
  <si>
    <t>3개월간
임금총액</t>
  </si>
  <si>
    <t>3개월간
일수</t>
  </si>
  <si>
    <t>평균임금</t>
  </si>
  <si>
    <t>근무일</t>
  </si>
  <si>
    <t>퇴직금</t>
  </si>
  <si>
    <t>1</t>
  </si>
  <si>
    <t>고령친화종합체험관</t>
  </si>
  <si>
    <t>한장원</t>
  </si>
  <si>
    <t>박정남</t>
  </si>
  <si>
    <t>송은규</t>
  </si>
  <si>
    <t>유하늘</t>
  </si>
  <si>
    <t>김현경</t>
  </si>
  <si>
    <t>이범석</t>
  </si>
  <si>
    <t>손화성</t>
  </si>
  <si>
    <t>박재희</t>
  </si>
  <si>
    <t>김수형</t>
  </si>
  <si>
    <t>김민호</t>
  </si>
  <si>
    <t>이해원</t>
  </si>
  <si>
    <t>최지현</t>
  </si>
  <si>
    <t>정덕영</t>
  </si>
  <si>
    <t>이지연</t>
  </si>
  <si>
    <t>신영석</t>
  </si>
  <si>
    <t>하진나</t>
  </si>
  <si>
    <t>나종명</t>
  </si>
  <si>
    <t>최영민</t>
  </si>
  <si>
    <t>신이수</t>
  </si>
  <si>
    <t>이지현</t>
  </si>
  <si>
    <t>산학사업센터</t>
  </si>
  <si>
    <t>김우섭</t>
  </si>
  <si>
    <t>전희옥</t>
  </si>
  <si>
    <t>을지아동발달지원센터</t>
  </si>
  <si>
    <t>장유경</t>
  </si>
  <si>
    <t>서지연</t>
  </si>
  <si>
    <t>도박관리센터</t>
  </si>
  <si>
    <t>전수미</t>
  </si>
  <si>
    <t>김수현</t>
  </si>
  <si>
    <t>홍아란</t>
  </si>
  <si>
    <t>문선미</t>
  </si>
  <si>
    <t>문승천</t>
  </si>
  <si>
    <t>김지훈</t>
  </si>
  <si>
    <t>나영은</t>
  </si>
  <si>
    <t>김석영</t>
  </si>
  <si>
    <t>김영선</t>
  </si>
  <si>
    <t>정일두</t>
  </si>
  <si>
    <t>김동경</t>
  </si>
  <si>
    <t>김도영</t>
  </si>
  <si>
    <t>조란희</t>
  </si>
  <si>
    <t>조희선</t>
  </si>
  <si>
    <t>스포츠건강지원센터</t>
  </si>
  <si>
    <t>김희영</t>
  </si>
  <si>
    <t>정미희</t>
  </si>
  <si>
    <t>의생명과학부</t>
  </si>
  <si>
    <t>임도연</t>
  </si>
  <si>
    <t>오문호</t>
  </si>
  <si>
    <t>박선욱</t>
  </si>
  <si>
    <t>연구지원센터(성남)</t>
  </si>
  <si>
    <t>박은미</t>
  </si>
  <si>
    <t>김보현</t>
  </si>
  <si>
    <t xml:space="preserve">합           계  </t>
  </si>
  <si>
    <t>이신용</t>
  </si>
  <si>
    <t>조성복</t>
  </si>
  <si>
    <t>한성민</t>
  </si>
  <si>
    <t>강동욱</t>
  </si>
  <si>
    <t>조혜경</t>
  </si>
  <si>
    <t>신성은</t>
  </si>
  <si>
    <t>이재우</t>
  </si>
  <si>
    <t>정진욱</t>
  </si>
  <si>
    <t>구웅모</t>
  </si>
  <si>
    <t>이승현</t>
  </si>
  <si>
    <t>이정열</t>
  </si>
  <si>
    <t>김현정</t>
  </si>
  <si>
    <t>이정주</t>
  </si>
  <si>
    <t>남혜경</t>
  </si>
  <si>
    <t>정재영</t>
  </si>
  <si>
    <t>추아름</t>
  </si>
  <si>
    <t>허혜진</t>
  </si>
  <si>
    <t>박소현</t>
  </si>
  <si>
    <t>임지혜</t>
  </si>
  <si>
    <t>주소연</t>
  </si>
  <si>
    <t>오새롬</t>
  </si>
  <si>
    <t>권정환</t>
  </si>
  <si>
    <t>황희원</t>
  </si>
  <si>
    <t>이은솔</t>
  </si>
  <si>
    <t>김은희</t>
  </si>
  <si>
    <t>이미진</t>
  </si>
  <si>
    <t>김은숙</t>
  </si>
  <si>
    <t>김수민</t>
  </si>
  <si>
    <t>강춘묵</t>
  </si>
  <si>
    <t>김서연</t>
  </si>
  <si>
    <t>김주경</t>
  </si>
  <si>
    <t>백윤호</t>
  </si>
  <si>
    <t>박보람</t>
  </si>
  <si>
    <t>봉인용</t>
  </si>
  <si>
    <t>이순자</t>
  </si>
  <si>
    <t>김팔중</t>
  </si>
  <si>
    <t>조영진</t>
  </si>
  <si>
    <t>이길중</t>
  </si>
  <si>
    <t>최효식</t>
  </si>
  <si>
    <t>장헌동</t>
  </si>
  <si>
    <t>고선희</t>
  </si>
  <si>
    <t>안상섭</t>
  </si>
  <si>
    <t>조건행</t>
  </si>
  <si>
    <t>윤충원</t>
  </si>
  <si>
    <t>박봉하</t>
  </si>
  <si>
    <t>차장혁</t>
  </si>
  <si>
    <t>정선도</t>
  </si>
  <si>
    <t>김윤종</t>
  </si>
  <si>
    <t>황운영</t>
  </si>
  <si>
    <t>백혜숙</t>
  </si>
  <si>
    <t>김유희</t>
  </si>
  <si>
    <t>김남익</t>
  </si>
  <si>
    <t>한상익</t>
  </si>
  <si>
    <t>정동선</t>
  </si>
  <si>
    <t>김명환</t>
  </si>
  <si>
    <t>전경례</t>
  </si>
  <si>
    <t>임복덕</t>
  </si>
  <si>
    <t>홍진</t>
  </si>
  <si>
    <t>김태한</t>
  </si>
  <si>
    <t>강영구</t>
  </si>
  <si>
    <t>권선옥</t>
  </si>
  <si>
    <t>송영숙</t>
  </si>
  <si>
    <t>김범권</t>
  </si>
  <si>
    <t>김광일</t>
  </si>
  <si>
    <t>김남주</t>
  </si>
  <si>
    <t>성혜경</t>
  </si>
  <si>
    <t>김석우</t>
  </si>
  <si>
    <t>조명숙</t>
  </si>
  <si>
    <t>박계영</t>
  </si>
  <si>
    <t>백현영</t>
  </si>
  <si>
    <t>한규복</t>
  </si>
  <si>
    <t>이규숙</t>
  </si>
  <si>
    <t>홍경애</t>
  </si>
  <si>
    <t>강헌철</t>
  </si>
  <si>
    <t>박종원</t>
  </si>
  <si>
    <t>강계석</t>
  </si>
  <si>
    <t>조애경</t>
  </si>
  <si>
    <t>김수빈</t>
  </si>
  <si>
    <t>홍영경</t>
  </si>
  <si>
    <t>김기식</t>
  </si>
  <si>
    <t>김영호</t>
  </si>
  <si>
    <t>전일환</t>
  </si>
  <si>
    <t>박보빈</t>
  </si>
  <si>
    <t>조준선</t>
  </si>
  <si>
    <t>이재광</t>
  </si>
  <si>
    <t>박주희</t>
  </si>
  <si>
    <t>이재준</t>
  </si>
  <si>
    <t>오영주</t>
  </si>
  <si>
    <t>김원규</t>
  </si>
  <si>
    <t>윤영일</t>
  </si>
  <si>
    <t>김지언</t>
  </si>
  <si>
    <t>이상은</t>
  </si>
  <si>
    <t>김명선</t>
  </si>
  <si>
    <t>안경화</t>
  </si>
  <si>
    <t>이명세</t>
  </si>
  <si>
    <t>김지은</t>
  </si>
  <si>
    <t>복혜현</t>
  </si>
  <si>
    <t>김재영</t>
  </si>
  <si>
    <t>윤지수</t>
  </si>
  <si>
    <t>백은영</t>
  </si>
  <si>
    <t>송준용</t>
  </si>
  <si>
    <t>백현민</t>
  </si>
  <si>
    <t>윤성혁</t>
  </si>
  <si>
    <t>김다솜</t>
  </si>
  <si>
    <t>박초롱</t>
  </si>
  <si>
    <t>이현종</t>
  </si>
  <si>
    <t>김정형</t>
  </si>
  <si>
    <t>도선경</t>
  </si>
  <si>
    <t>신이수</t>
  </si>
  <si>
    <t>이나윤</t>
  </si>
  <si>
    <t>고현정</t>
  </si>
  <si>
    <t>연수빈</t>
  </si>
  <si>
    <t>이수련</t>
  </si>
  <si>
    <t>한인석</t>
  </si>
  <si>
    <t>이건</t>
  </si>
  <si>
    <t>박세아</t>
  </si>
  <si>
    <t>최다경</t>
  </si>
  <si>
    <t>채선아</t>
  </si>
  <si>
    <t>김세희</t>
  </si>
  <si>
    <t>박제인</t>
  </si>
  <si>
    <t>송종현</t>
  </si>
  <si>
    <t>안채현</t>
  </si>
  <si>
    <t>이보연</t>
  </si>
  <si>
    <t>황정아</t>
  </si>
  <si>
    <t>황호성</t>
  </si>
  <si>
    <t>박지영</t>
  </si>
  <si>
    <t>김은진</t>
  </si>
  <si>
    <t>김현준</t>
  </si>
  <si>
    <t>최자영</t>
  </si>
  <si>
    <t>임경수</t>
  </si>
  <si>
    <t>고아라</t>
  </si>
  <si>
    <t>최진우</t>
  </si>
  <si>
    <t>장은영</t>
  </si>
  <si>
    <t>박근영</t>
  </si>
  <si>
    <t>정연지</t>
  </si>
  <si>
    <t>박충환</t>
  </si>
  <si>
    <t>전성규</t>
  </si>
  <si>
    <t>권신</t>
  </si>
  <si>
    <t>김예지</t>
  </si>
  <si>
    <t>석푸름</t>
  </si>
  <si>
    <t>정지원</t>
  </si>
  <si>
    <t>김이정</t>
  </si>
  <si>
    <t>박영규</t>
  </si>
  <si>
    <t>허진선</t>
  </si>
  <si>
    <t>박유림</t>
  </si>
  <si>
    <t>황해솔</t>
  </si>
  <si>
    <t>심상인</t>
  </si>
  <si>
    <t>황세웅</t>
  </si>
  <si>
    <t>신나희</t>
  </si>
  <si>
    <t>정준혁</t>
  </si>
  <si>
    <t>이찬욱</t>
  </si>
  <si>
    <t>이상준</t>
  </si>
  <si>
    <t>김길용</t>
  </si>
  <si>
    <t>오정화</t>
  </si>
  <si>
    <t>김아랑</t>
  </si>
  <si>
    <t>김기은</t>
  </si>
  <si>
    <t>박은아</t>
  </si>
  <si>
    <t>공윤희</t>
  </si>
  <si>
    <t>차경진</t>
  </si>
  <si>
    <t>최사라</t>
  </si>
  <si>
    <t>한혜영</t>
  </si>
  <si>
    <t>이소영</t>
  </si>
  <si>
    <t>강소민</t>
  </si>
  <si>
    <t>신해림</t>
  </si>
  <si>
    <t>이윤미</t>
  </si>
  <si>
    <t>신미경</t>
  </si>
  <si>
    <t>강경숙</t>
  </si>
  <si>
    <t>김성민</t>
  </si>
  <si>
    <t>김미정</t>
  </si>
  <si>
    <t>김은하</t>
  </si>
  <si>
    <t>김애은</t>
  </si>
  <si>
    <t>박혜원</t>
  </si>
  <si>
    <t>전희영</t>
  </si>
  <si>
    <t>김사라</t>
  </si>
  <si>
    <t>임연정</t>
  </si>
  <si>
    <t>이희선</t>
  </si>
  <si>
    <t>강한나</t>
  </si>
  <si>
    <t>변다영</t>
  </si>
  <si>
    <t>김미애</t>
  </si>
  <si>
    <t>이나리</t>
  </si>
  <si>
    <t>양수진</t>
  </si>
  <si>
    <t>박재이</t>
  </si>
  <si>
    <t>윤지영</t>
  </si>
  <si>
    <t>김순남</t>
  </si>
  <si>
    <t>한수임</t>
  </si>
  <si>
    <t>김효은</t>
  </si>
  <si>
    <t>김성희</t>
  </si>
  <si>
    <t>배선아</t>
  </si>
  <si>
    <t>이하니</t>
  </si>
  <si>
    <t>윤석민</t>
  </si>
  <si>
    <t>이성영</t>
  </si>
  <si>
    <t>이혜림</t>
  </si>
  <si>
    <t>김아름</t>
  </si>
  <si>
    <t>노경희</t>
  </si>
  <si>
    <t>박현진</t>
  </si>
  <si>
    <t>박종인</t>
  </si>
  <si>
    <t>임지연</t>
  </si>
  <si>
    <t>최선희</t>
  </si>
  <si>
    <t>고은주</t>
  </si>
  <si>
    <t>박관수</t>
  </si>
  <si>
    <t>김민들레</t>
  </si>
  <si>
    <t>김수진</t>
  </si>
  <si>
    <t>서지혜</t>
  </si>
  <si>
    <t>정혜영</t>
  </si>
  <si>
    <t>이상경</t>
  </si>
  <si>
    <t>최형우</t>
  </si>
  <si>
    <t>류대성</t>
  </si>
  <si>
    <t>임하나</t>
  </si>
  <si>
    <t>장은혜</t>
  </si>
  <si>
    <t>한소미</t>
  </si>
  <si>
    <t>이지영</t>
  </si>
  <si>
    <t>이규석</t>
  </si>
  <si>
    <t>김옥순</t>
  </si>
  <si>
    <t>마미연</t>
  </si>
  <si>
    <t>강선자</t>
  </si>
  <si>
    <t>이동란</t>
  </si>
  <si>
    <t>전효민</t>
  </si>
  <si>
    <t>유지영</t>
  </si>
  <si>
    <t>임이랑</t>
  </si>
  <si>
    <t>김지영</t>
  </si>
  <si>
    <t>김보람</t>
  </si>
  <si>
    <t>이미선</t>
  </si>
  <si>
    <t>강윤희</t>
  </si>
  <si>
    <t>이지혜</t>
  </si>
  <si>
    <t>신상엽</t>
  </si>
  <si>
    <t>송영준</t>
  </si>
  <si>
    <t>이건휘</t>
  </si>
  <si>
    <t>전선주</t>
  </si>
  <si>
    <t>정경희</t>
  </si>
  <si>
    <t>배진숙</t>
  </si>
  <si>
    <t>김현주</t>
  </si>
  <si>
    <t>고금미</t>
  </si>
  <si>
    <t>신지은</t>
  </si>
  <si>
    <t>백인자</t>
  </si>
  <si>
    <t>김정심</t>
  </si>
  <si>
    <t>장미훈</t>
  </si>
  <si>
    <t>고영옥</t>
  </si>
  <si>
    <t>이승희</t>
  </si>
  <si>
    <t>장명숙</t>
  </si>
  <si>
    <t>황혜원</t>
  </si>
  <si>
    <t>서우숙</t>
  </si>
  <si>
    <t>김명준</t>
  </si>
  <si>
    <t>박종문</t>
  </si>
  <si>
    <t>박은경</t>
  </si>
  <si>
    <t>박정현</t>
  </si>
  <si>
    <t>이차민</t>
  </si>
  <si>
    <t>김정란</t>
  </si>
  <si>
    <t>반별님</t>
  </si>
  <si>
    <t>김유진</t>
  </si>
  <si>
    <t>최민지</t>
  </si>
  <si>
    <t>이소연</t>
  </si>
  <si>
    <t>최서원</t>
  </si>
  <si>
    <t>김효정</t>
  </si>
  <si>
    <t>정희영</t>
  </si>
  <si>
    <t>김자현</t>
  </si>
  <si>
    <t>이정경</t>
  </si>
  <si>
    <t>신선애</t>
  </si>
  <si>
    <t>임찬규</t>
  </si>
  <si>
    <t>윤미자</t>
  </si>
  <si>
    <t>고희성</t>
  </si>
  <si>
    <t>홍경영</t>
  </si>
  <si>
    <t>하이네</t>
  </si>
  <si>
    <t>김란희</t>
  </si>
  <si>
    <t>안규민</t>
  </si>
  <si>
    <t>안상민</t>
  </si>
  <si>
    <t>박선우</t>
  </si>
  <si>
    <t>김신정</t>
  </si>
  <si>
    <t>양아름</t>
  </si>
  <si>
    <t>한승로</t>
  </si>
  <si>
    <t>박나연</t>
  </si>
  <si>
    <t>성가연</t>
  </si>
  <si>
    <t>채정훈</t>
  </si>
  <si>
    <t>박아름</t>
  </si>
  <si>
    <t>석애은</t>
  </si>
  <si>
    <t>권혜리</t>
  </si>
  <si>
    <t>함은옥</t>
  </si>
  <si>
    <t>차현욱</t>
  </si>
  <si>
    <t>유수인</t>
  </si>
  <si>
    <t>박상진</t>
  </si>
  <si>
    <t>전고은</t>
  </si>
  <si>
    <t>정한나</t>
  </si>
  <si>
    <t>장혜원</t>
  </si>
  <si>
    <t>김진희</t>
  </si>
  <si>
    <t>황진희</t>
  </si>
  <si>
    <t>최우리</t>
  </si>
  <si>
    <t>고은나</t>
  </si>
  <si>
    <t>심혜영</t>
  </si>
  <si>
    <t>이수영</t>
  </si>
  <si>
    <t>이진경</t>
  </si>
  <si>
    <t>김용안</t>
  </si>
  <si>
    <t>노다은</t>
  </si>
  <si>
    <t>(2018.02.28현재)</t>
  </si>
  <si>
    <t>(2018.02.28현재)</t>
  </si>
  <si>
    <t>휠라인</t>
  </si>
  <si>
    <t>휴와락</t>
  </si>
  <si>
    <t>612-86-00518</t>
  </si>
  <si>
    <t>125-81-88153</t>
  </si>
  <si>
    <t>2017.6.30</t>
  </si>
  <si>
    <t>2018.06.30</t>
  </si>
  <si>
    <t>2018.01.23</t>
  </si>
  <si>
    <t>2019,01,22</t>
  </si>
  <si>
    <t>연구비 선급 140-007-833623계좌 법인카드 대체지출 중복 선급지출(노진원</t>
  </si>
  <si>
    <t>ric사업비 일시 지급</t>
  </si>
  <si>
    <t>연구비 입금(주)페라메드-미수설정</t>
  </si>
  <si>
    <t>연구비 입금 (엘지화학)-미수설정</t>
  </si>
  <si>
    <t>수탁연구비 입금 미수설정 - (사)한국의료기기산업협회</t>
  </si>
  <si>
    <t>기기분석실 장비사용료 미수설정</t>
  </si>
  <si>
    <t>RIC장비사용료 연공장비 미수설정(그린엠)4건</t>
  </si>
  <si>
    <t>2018년 1,2월 창보 관리비 미수설정(닥터라인코리아 외10)</t>
  </si>
  <si>
    <t>2017.03.18</t>
  </si>
  <si>
    <t>2017.04.11</t>
  </si>
  <si>
    <t>2017.05.15</t>
  </si>
  <si>
    <t>2017.06.05</t>
  </si>
  <si>
    <t>2017.06.10</t>
  </si>
  <si>
    <t>2017.06.11</t>
  </si>
  <si>
    <t>2017.06.15</t>
  </si>
  <si>
    <t>2017.06.17</t>
  </si>
  <si>
    <t>2017.06.25</t>
  </si>
  <si>
    <t>2017.08.01</t>
  </si>
  <si>
    <t>2017.09.05</t>
  </si>
  <si>
    <t>2017.12.09</t>
  </si>
  <si>
    <t>2017.12.10</t>
  </si>
  <si>
    <t>2017.12.16</t>
  </si>
  <si>
    <t>2017.12.24</t>
  </si>
  <si>
    <t>2017.12.29</t>
  </si>
  <si>
    <t>2018.02.23</t>
  </si>
  <si>
    <t>신한200-392-583800</t>
  </si>
  <si>
    <t>신한200-333-059379</t>
  </si>
  <si>
    <t>농협 301-7450-0000-81</t>
  </si>
  <si>
    <t>농협 301-7451-0000-51</t>
  </si>
  <si>
    <t>농협 168-01-301431</t>
  </si>
  <si>
    <t>농협 168-01-296553</t>
  </si>
  <si>
    <t>농협 301-0052-1805-71</t>
  </si>
  <si>
    <t>농협 168-01-296566</t>
  </si>
  <si>
    <t>농협 301-0124-1691-31</t>
  </si>
  <si>
    <t>농협 301-0112-9734-21</t>
  </si>
  <si>
    <t>농협 301-0203-4390-81</t>
  </si>
  <si>
    <t>농협 301-0124-1685-31</t>
  </si>
  <si>
    <t>농협 301-0112-9740-21</t>
  </si>
  <si>
    <t>우리1006-501-457390</t>
  </si>
  <si>
    <t>하나 470-910002-86704</t>
  </si>
  <si>
    <t>140-011-151488</t>
  </si>
  <si>
    <t>140-011-827728</t>
  </si>
  <si>
    <t>140-007-833559</t>
  </si>
  <si>
    <t>140-007-833573</t>
  </si>
  <si>
    <t>140-007-833581</t>
  </si>
  <si>
    <t>140-007-833598</t>
  </si>
  <si>
    <t>140-007-833623</t>
  </si>
  <si>
    <t>140-007-965169</t>
  </si>
  <si>
    <t>140-008-480650</t>
  </si>
  <si>
    <t>140-008-549580</t>
  </si>
  <si>
    <t>140-008-868698</t>
  </si>
  <si>
    <t>140-011-407520</t>
  </si>
  <si>
    <t>140-011-305826</t>
  </si>
  <si>
    <t>140-011-407578</t>
  </si>
  <si>
    <t>140-011-151731</t>
  </si>
  <si>
    <t>140-011-151748</t>
  </si>
  <si>
    <t>140-008-910738</t>
  </si>
  <si>
    <t>140-008-914260</t>
  </si>
  <si>
    <t>140-009-056358</t>
  </si>
  <si>
    <t>140-009-238000</t>
  </si>
  <si>
    <t>140-009-584633</t>
  </si>
  <si>
    <t>140-009-690818</t>
  </si>
  <si>
    <t>140-009-690832</t>
  </si>
  <si>
    <t>140-010-040652</t>
  </si>
  <si>
    <t>140-010-154143</t>
  </si>
  <si>
    <t>140-010-265268</t>
  </si>
  <si>
    <t>140-010-439135</t>
  </si>
  <si>
    <t>140-010-505247</t>
  </si>
  <si>
    <t>140-010-599991</t>
  </si>
  <si>
    <t>140-010-776298</t>
  </si>
  <si>
    <t>140-010-830123</t>
  </si>
  <si>
    <t>140-010-847230</t>
  </si>
  <si>
    <t>140-010-923022</t>
  </si>
  <si>
    <t>140-010-923086</t>
  </si>
  <si>
    <t>140-011-007655</t>
  </si>
  <si>
    <t>140-011-127989</t>
  </si>
  <si>
    <t>140-011-241544</t>
  </si>
  <si>
    <t>140-011-293968</t>
  </si>
  <si>
    <t>140-011-371185</t>
  </si>
  <si>
    <t>140-011-570123</t>
  </si>
  <si>
    <t>140-011-701238</t>
  </si>
  <si>
    <t>140-011-755435</t>
  </si>
  <si>
    <t xml:space="preserve">기업 113-120727-01-109 </t>
  </si>
  <si>
    <t>140-007-830844</t>
  </si>
  <si>
    <t>140-008-285838</t>
  </si>
  <si>
    <t>140-009-342085</t>
  </si>
  <si>
    <t>140-010-842905</t>
  </si>
  <si>
    <t>140-007-833484</t>
  </si>
  <si>
    <t>140-010-842920</t>
  </si>
  <si>
    <t>140-007-833527</t>
  </si>
  <si>
    <t>140-011-181976</t>
  </si>
  <si>
    <t>140-007-833534</t>
  </si>
  <si>
    <t>기업 113-120727-01-073</t>
  </si>
  <si>
    <t>우리 1006-101-456370</t>
  </si>
  <si>
    <t>신한 140-007-833534</t>
  </si>
  <si>
    <t>국고교육 면세사업</t>
  </si>
  <si>
    <t>국고지원 교육운영비</t>
  </si>
  <si>
    <t>육아종합지원센터 예수금</t>
  </si>
  <si>
    <t>학교기업 예수금</t>
  </si>
  <si>
    <t>2017.09.16</t>
  </si>
  <si>
    <t>140-010-154143</t>
  </si>
  <si>
    <t>140-011-068626</t>
  </si>
  <si>
    <t>140-011-188690</t>
  </si>
  <si>
    <t>140-011-388156</t>
  </si>
  <si>
    <t>140-011-570123</t>
  </si>
  <si>
    <t>140-011-704145</t>
  </si>
  <si>
    <t>140-011-827728</t>
  </si>
  <si>
    <t>140-011-151488</t>
  </si>
  <si>
    <t>140-011-151731</t>
  </si>
  <si>
    <t>신한 200-320-105237</t>
  </si>
  <si>
    <t>신한200-316-190553</t>
  </si>
  <si>
    <t>농협 301-0209-6147-61</t>
  </si>
  <si>
    <t>농협301-0052-1805-71</t>
  </si>
  <si>
    <t>농협 168-01-296566</t>
  </si>
  <si>
    <t>농협 301-0112-9752-41</t>
  </si>
  <si>
    <t>농협 301-0112-9740-21</t>
  </si>
  <si>
    <t>농협 301-0112-9734-21</t>
  </si>
  <si>
    <t>농협 301-0124-1685-31</t>
  </si>
  <si>
    <t>농협 168-01-301431</t>
  </si>
  <si>
    <t>농협 168-01-296553</t>
  </si>
  <si>
    <t>농협 301-7450-0000-81</t>
  </si>
  <si>
    <t>농협 301-0124-1691-31</t>
  </si>
  <si>
    <t>농협 301-0203-4390-81</t>
  </si>
  <si>
    <t>신한140-011-151748</t>
  </si>
  <si>
    <t>신한140-011-151731</t>
  </si>
  <si>
    <t>신한140-011-151488</t>
  </si>
  <si>
    <t>140-011-755435</t>
  </si>
  <si>
    <t>140-011-704145</t>
  </si>
  <si>
    <t>140-011-701238</t>
  </si>
  <si>
    <t>140-011-570123</t>
  </si>
  <si>
    <t>140-011-388156</t>
  </si>
  <si>
    <t>140-011-371185</t>
  </si>
  <si>
    <t>140-011-293968</t>
  </si>
  <si>
    <t>140-011-277106</t>
  </si>
  <si>
    <t>140-011-241544</t>
  </si>
  <si>
    <t>140-011-188690</t>
  </si>
  <si>
    <t>140-011-127989</t>
  </si>
  <si>
    <t>140-011-068626</t>
  </si>
  <si>
    <t>140-011-007655</t>
  </si>
  <si>
    <t>140-010-945848</t>
  </si>
  <si>
    <t>140-010-923086</t>
  </si>
  <si>
    <t>140-010-923022</t>
  </si>
  <si>
    <t>140-010-847230</t>
  </si>
  <si>
    <t>140-010-830123</t>
  </si>
  <si>
    <t>140-010-776298</t>
  </si>
  <si>
    <t>140-010-599991</t>
  </si>
  <si>
    <t>140-010-505247</t>
  </si>
  <si>
    <t>140-010-439135</t>
  </si>
  <si>
    <t>140-010-265268</t>
  </si>
  <si>
    <t>140-010-154143</t>
  </si>
  <si>
    <t>140-010-040652</t>
  </si>
  <si>
    <t>140-009-690832</t>
  </si>
  <si>
    <t>140-009-690818</t>
  </si>
  <si>
    <t>140-009-584633</t>
  </si>
  <si>
    <t>140-009-238000</t>
  </si>
  <si>
    <t>140-009-056358</t>
  </si>
  <si>
    <t>140-008-914260</t>
  </si>
  <si>
    <t>140-008-910738</t>
  </si>
  <si>
    <t>140-008-868698</t>
  </si>
  <si>
    <t>140-011-407578</t>
  </si>
  <si>
    <t>140-011-407520</t>
  </si>
  <si>
    <t>140-008-549580</t>
  </si>
  <si>
    <t>140-008-480650</t>
  </si>
  <si>
    <t>140-011-305826</t>
  </si>
  <si>
    <t>140-011-181976</t>
  </si>
  <si>
    <t>140-007-965169</t>
  </si>
  <si>
    <t>140-007-833623</t>
  </si>
  <si>
    <t>140-010-992303</t>
  </si>
  <si>
    <t>140-007-833598</t>
  </si>
  <si>
    <t>140-010-842920</t>
  </si>
  <si>
    <t>140-010-842905</t>
  </si>
  <si>
    <t>140-007-833581</t>
  </si>
  <si>
    <t>140-009-342085</t>
  </si>
  <si>
    <t>140-007-833573</t>
  </si>
  <si>
    <t>140-007-833559</t>
  </si>
  <si>
    <t>140-008-285838</t>
  </si>
  <si>
    <t>140-007-833534</t>
  </si>
  <si>
    <t>140-007-830876</t>
  </si>
  <si>
    <t>140-007-833527</t>
  </si>
  <si>
    <t>140-007-830844</t>
  </si>
  <si>
    <t>140-007-833484</t>
  </si>
  <si>
    <t>농협 301-7195-0000-31</t>
  </si>
  <si>
    <t>농협 113-120727-01-073</t>
  </si>
  <si>
    <t>농협 113-120727-01-109</t>
  </si>
  <si>
    <t>국민 624801-01-319533</t>
  </si>
  <si>
    <t>신한 200-304-960563</t>
  </si>
  <si>
    <t>신한 200-300-161957</t>
  </si>
  <si>
    <t>신한 200-300-162354</t>
  </si>
  <si>
    <t>신한200-347-957824</t>
  </si>
  <si>
    <t>신한 140-011-151748</t>
  </si>
  <si>
    <t>신한 140-011-151731</t>
  </si>
  <si>
    <t>신한 140-011-151488</t>
  </si>
  <si>
    <t>신한 140-011-704145</t>
  </si>
  <si>
    <t>신한 140-011-570123</t>
  </si>
  <si>
    <t>신한 140-011-388156</t>
  </si>
  <si>
    <t>신한 140-011-371185</t>
  </si>
  <si>
    <t>신한 140-011-293968</t>
  </si>
  <si>
    <t>신한 140-011-241544</t>
  </si>
  <si>
    <t>신한 140-011-188690</t>
  </si>
  <si>
    <t>신한 140-011-127989</t>
  </si>
  <si>
    <t>신한 140-011-068626</t>
  </si>
  <si>
    <t>신한 140-011-007655</t>
  </si>
  <si>
    <t>신한 140-010-945848</t>
  </si>
  <si>
    <t>신한 140-010-923086</t>
  </si>
  <si>
    <t>신한 140-010-923022</t>
  </si>
  <si>
    <t>신한 140-010-847230</t>
  </si>
  <si>
    <t>신한 140-010-830123</t>
  </si>
  <si>
    <t>신한 140-010-776298</t>
  </si>
  <si>
    <t>신한 140-010-599991</t>
  </si>
  <si>
    <t>신한 140-010-505247</t>
  </si>
  <si>
    <t>신한 140-010-439135</t>
  </si>
  <si>
    <t>신한 140-010-265268</t>
  </si>
  <si>
    <t>신한 140-010-154143</t>
  </si>
  <si>
    <t>신한 140-010-040652</t>
  </si>
  <si>
    <t>신한 140-009-690832</t>
  </si>
  <si>
    <t>신한 140-009-690818</t>
  </si>
  <si>
    <t>신한 140-009-584633</t>
  </si>
  <si>
    <t>신한 140-009-238000</t>
  </si>
  <si>
    <t>신한 140-009-056358</t>
  </si>
  <si>
    <t>신한 140-008-914260</t>
  </si>
  <si>
    <t>신한 140-008-910738</t>
  </si>
  <si>
    <t>신한 140-008-868698</t>
  </si>
  <si>
    <t>신한 140-008-549580</t>
  </si>
  <si>
    <t>신한 140-008-480650</t>
  </si>
  <si>
    <t>신한 140-007-965169</t>
  </si>
  <si>
    <t>신한 140-007-833623</t>
  </si>
  <si>
    <t>신한 140-007-833598</t>
  </si>
  <si>
    <t>신한 140-007-833581</t>
  </si>
  <si>
    <t>신한 140-007-833573</t>
  </si>
  <si>
    <t>신한 140-007-833534</t>
  </si>
  <si>
    <t>신한140-011-181976</t>
  </si>
  <si>
    <t>신한140-010-842920</t>
  </si>
  <si>
    <t>신한140-007-833527</t>
  </si>
  <si>
    <t>신한140-010-842905</t>
  </si>
  <si>
    <t>신한140-007-833484</t>
  </si>
  <si>
    <t>신한140-009-342085</t>
  </si>
  <si>
    <t>신한140-008-285838</t>
  </si>
  <si>
    <t>신한140-007-830876</t>
  </si>
  <si>
    <t>신한140-007-830844</t>
  </si>
  <si>
    <t>신한 140-011-407578</t>
  </si>
  <si>
    <t>신한 140-011-407520</t>
  </si>
  <si>
    <t>신한 140-007-833559</t>
  </si>
  <si>
    <t>신한 140-011-305826</t>
  </si>
  <si>
    <t>하나 470-910002-86704</t>
  </si>
  <si>
    <t>농협 301-7451-0000-51</t>
  </si>
  <si>
    <t>140-007-830844</t>
  </si>
  <si>
    <t>140-007-830876</t>
  </si>
  <si>
    <t>140-008-285838</t>
  </si>
  <si>
    <t>140-007-833484</t>
  </si>
  <si>
    <t>140-007-833527</t>
  </si>
  <si>
    <t>140-009-342085</t>
  </si>
  <si>
    <t>140-007-833559</t>
  </si>
  <si>
    <t>140-010-842905</t>
  </si>
  <si>
    <t>140-010-842920</t>
  </si>
  <si>
    <t>140-007-833573</t>
  </si>
  <si>
    <t>140-011-181976</t>
  </si>
  <si>
    <t>140-007-833581</t>
  </si>
  <si>
    <t>140-011-305826</t>
  </si>
  <si>
    <t>140-007-833598</t>
  </si>
  <si>
    <t>140-011-407520</t>
  </si>
  <si>
    <t>140-007-833623</t>
  </si>
  <si>
    <t>140-011-407578</t>
  </si>
  <si>
    <t>140-007-965169</t>
  </si>
  <si>
    <t>140-008-480650</t>
  </si>
  <si>
    <t>140-008-549580</t>
  </si>
  <si>
    <t>140-008-868698</t>
  </si>
  <si>
    <t>140-008-910738</t>
  </si>
  <si>
    <t>140-008-914260</t>
  </si>
  <si>
    <t>140-009-056358</t>
  </si>
  <si>
    <t>140-009-238000</t>
  </si>
  <si>
    <t>140-009-584633</t>
  </si>
  <si>
    <t>신한 200-322-424059</t>
  </si>
  <si>
    <t>신한 200-322-428794</t>
  </si>
  <si>
    <t>국민 624801-01-319533</t>
  </si>
  <si>
    <t>140-007-830876</t>
  </si>
  <si>
    <t>을지대학교산학협력단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</si>
</sst>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_-* #,##0\ _D_M_-;\-* #,##0\ _D_M_-;_-* &quot;-&quot;\ _D_M_-;_-@_-"/>
    <numFmt numFmtId="179" formatCode="_-* #,##0.00\ _D_M_-;\-* #,##0.00\ _D_M_-;_-* &quot;-&quot;??\ _D_M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 * #,##0_ ;_ * \-#,##0_ ;_ * &quot;-&quot;_ ;_ @_ "/>
    <numFmt numFmtId="183" formatCode="#,##0_);[Red]\(#,##0\)"/>
    <numFmt numFmtId="184" formatCode="yyyy&quot;년&quot;\ m&quot;월&quot;\ d&quot;일&quot;;@"/>
    <numFmt numFmtId="185" formatCode="#,##0\ _ "/>
  </numFmts>
  <fonts count="10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color indexed="8"/>
      <name val="맑은 고딕"/>
      <family val="3"/>
    </font>
    <font>
      <sz val="11"/>
      <name val="돋움"/>
      <family val="3"/>
    </font>
    <font>
      <sz val="8"/>
      <name val="돋움"/>
      <family val="3"/>
    </font>
    <font>
      <sz val="11"/>
      <name val="바탕체"/>
      <family val="1"/>
    </font>
    <font>
      <sz val="9"/>
      <color indexed="8"/>
      <name val="바탕체"/>
      <family val="1"/>
    </font>
    <font>
      <b/>
      <sz val="9"/>
      <name val="바탕체"/>
      <family val="1"/>
    </font>
    <font>
      <sz val="10"/>
      <name val="바탕체"/>
      <family val="1"/>
    </font>
    <font>
      <sz val="9"/>
      <name val="바탕체"/>
      <family val="1"/>
    </font>
    <font>
      <b/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u val="single"/>
      <sz val="1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name val="MS Sans Serif"/>
      <family val="2"/>
    </font>
    <font>
      <sz val="12"/>
      <name val="바탕체"/>
      <family val="1"/>
    </font>
    <font>
      <sz val="10"/>
      <color indexed="8"/>
      <name val="굴림"/>
      <family val="3"/>
    </font>
    <font>
      <b/>
      <sz val="11"/>
      <name val="바탕체"/>
      <family val="1"/>
    </font>
    <font>
      <sz val="11"/>
      <color indexed="8"/>
      <name val="돋움"/>
      <family val="3"/>
    </font>
    <font>
      <b/>
      <u val="single"/>
      <sz val="22"/>
      <color indexed="8"/>
      <name val="돋움"/>
      <family val="3"/>
    </font>
    <font>
      <b/>
      <sz val="20"/>
      <color indexed="8"/>
      <name val="바탕체"/>
      <family val="1"/>
    </font>
    <font>
      <b/>
      <sz val="11"/>
      <color indexed="8"/>
      <name val="바탕체"/>
      <family val="1"/>
    </font>
    <font>
      <sz val="10"/>
      <color indexed="8"/>
      <name val="바탕체"/>
      <family val="1"/>
    </font>
    <font>
      <sz val="11"/>
      <color indexed="8"/>
      <name val="바탕체"/>
      <family val="1"/>
    </font>
    <font>
      <sz val="20"/>
      <color indexed="8"/>
      <name val="바탕체"/>
      <family val="1"/>
    </font>
    <font>
      <sz val="9"/>
      <color indexed="8"/>
      <name val="굴림체"/>
      <family val="3"/>
    </font>
    <font>
      <b/>
      <u val="single"/>
      <sz val="20"/>
      <color indexed="8"/>
      <name val="바탕체"/>
      <family val="1"/>
    </font>
    <font>
      <sz val="10"/>
      <color indexed="8"/>
      <name val="맑은 고딕"/>
      <family val="3"/>
    </font>
    <font>
      <sz val="11"/>
      <color indexed="8"/>
      <name val="굴림"/>
      <family val="3"/>
    </font>
    <font>
      <b/>
      <sz val="9"/>
      <name val="Tahoma"/>
      <family val="2"/>
    </font>
    <font>
      <b/>
      <sz val="9"/>
      <name val="돋움"/>
      <family val="3"/>
    </font>
    <font>
      <sz val="9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0"/>
      <color indexed="8"/>
      <name val="굴림체"/>
      <family val="3"/>
    </font>
    <font>
      <sz val="10"/>
      <color indexed="8"/>
      <name val="굴림체"/>
      <family val="3"/>
    </font>
    <font>
      <b/>
      <sz val="15"/>
      <name val="바탕체"/>
      <family val="1"/>
    </font>
    <font>
      <b/>
      <sz val="10"/>
      <name val="바탕체"/>
      <family val="1"/>
    </font>
    <font>
      <b/>
      <sz val="10"/>
      <color indexed="8"/>
      <name val="굴림"/>
      <family val="3"/>
    </font>
    <font>
      <b/>
      <sz val="9"/>
      <name val="굴림"/>
      <family val="3"/>
    </font>
    <font>
      <sz val="9"/>
      <color indexed="8"/>
      <name val="굴림"/>
      <family val="3"/>
    </font>
    <font>
      <b/>
      <sz val="9"/>
      <color indexed="8"/>
      <name val="굴림"/>
      <family val="3"/>
    </font>
    <font>
      <i/>
      <sz val="9"/>
      <name val="굴림"/>
      <family val="3"/>
    </font>
    <font>
      <sz val="11"/>
      <name val="굴림"/>
      <family val="3"/>
    </font>
    <font>
      <sz val="11"/>
      <color indexed="8"/>
      <name val="돋움체"/>
      <family val="3"/>
    </font>
    <font>
      <u val="single"/>
      <sz val="12"/>
      <color indexed="8"/>
      <name val="바탕체"/>
      <family val="1"/>
    </font>
    <font>
      <sz val="11"/>
      <color indexed="8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theme="1"/>
      <name val="돋움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000000"/>
      <name val="Calibri"/>
      <family val="3"/>
    </font>
    <font>
      <sz val="11"/>
      <color rgb="FF000000"/>
      <name val="굴림"/>
      <family val="3"/>
    </font>
    <font>
      <sz val="10"/>
      <color rgb="FF000000"/>
      <name val="Calibri"/>
      <family val="3"/>
    </font>
    <font>
      <sz val="9"/>
      <color theme="1"/>
      <name val="굴림"/>
      <family val="3"/>
    </font>
    <font>
      <sz val="11"/>
      <color rgb="FF000000"/>
      <name val="Calibri"/>
      <family val="3"/>
    </font>
    <font>
      <sz val="8"/>
      <color rgb="FF000000"/>
      <name val="굴림체"/>
      <family val="3"/>
    </font>
    <font>
      <b/>
      <sz val="8"/>
      <color rgb="FF000000"/>
      <name val="굴림체"/>
      <family val="3"/>
    </font>
    <font>
      <b/>
      <sz val="10"/>
      <color rgb="FF000000"/>
      <name val="굴림체"/>
      <family val="3"/>
    </font>
    <font>
      <sz val="10"/>
      <color rgb="FF000000"/>
      <name val="굴림체"/>
      <family val="3"/>
    </font>
    <font>
      <sz val="10"/>
      <color theme="1"/>
      <name val="굴림체"/>
      <family val="3"/>
    </font>
    <font>
      <sz val="11"/>
      <color theme="1"/>
      <name val="돋움체"/>
      <family val="3"/>
    </font>
    <font>
      <b/>
      <u val="single"/>
      <sz val="22"/>
      <color theme="1"/>
      <name val="돋움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7F7D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>
        <color indexed="8"/>
      </right>
      <top style="hair"/>
      <bottom style="hair"/>
    </border>
    <border>
      <left style="thin"/>
      <right style="thin"/>
      <top style="hair"/>
      <bottom style="medium">
        <color indexed="8"/>
      </bottom>
    </border>
    <border>
      <left style="thin"/>
      <right style="medium">
        <color indexed="8"/>
      </right>
      <top style="hair"/>
      <bottom style="medium">
        <color indexed="8"/>
      </bottom>
    </border>
    <border>
      <left style="thin"/>
      <right style="thin"/>
      <top style="medium">
        <color indexed="8"/>
      </top>
      <bottom style="hair"/>
    </border>
    <border>
      <left style="thin"/>
      <right style="medium">
        <color indexed="8"/>
      </right>
      <top style="medium">
        <color indexed="8"/>
      </top>
      <bottom style="hair"/>
    </border>
    <border>
      <left style="thin"/>
      <right/>
      <top style="medium">
        <color indexed="8"/>
      </top>
      <bottom style="hair"/>
    </border>
    <border>
      <left style="thin"/>
      <right/>
      <top style="hair"/>
      <bottom style="hair"/>
    </border>
    <border>
      <left style="thin"/>
      <right/>
      <top style="hair"/>
      <bottom style="medium">
        <color indexed="8"/>
      </bottom>
    </border>
    <border>
      <left style="thin"/>
      <right style="thin"/>
      <top style="hair"/>
      <bottom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/>
    </border>
    <border>
      <left style="thin"/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/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>
        <color indexed="8"/>
      </right>
      <top style="medium"/>
      <bottom style="hair"/>
    </border>
    <border>
      <left style="thin"/>
      <right style="thin"/>
      <top style="hair"/>
      <bottom style="thin"/>
    </border>
    <border>
      <left style="thin"/>
      <right style="medium">
        <color indexed="8"/>
      </right>
      <top style="hair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medium">
        <color indexed="8"/>
      </right>
      <top style="thin"/>
      <bottom style="hair"/>
    </border>
    <border>
      <left style="thin"/>
      <right style="medium">
        <color indexed="8"/>
      </right>
      <top style="hair"/>
      <bottom/>
    </border>
    <border>
      <left style="thin"/>
      <right style="thin"/>
      <top style="thin"/>
      <bottom/>
    </border>
    <border>
      <left style="thin"/>
      <right style="medium">
        <color indexed="8"/>
      </right>
      <top style="thin"/>
      <bottom/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/>
      <right style="thin"/>
      <top style="medium"/>
      <bottom style="hair">
        <color indexed="8"/>
      </bottom>
    </border>
    <border>
      <left style="thin"/>
      <right style="thin"/>
      <top style="hair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thin"/>
      <right style="medium"/>
      <top style="thin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hair"/>
    </border>
    <border>
      <left style="thin"/>
      <right style="medium">
        <color indexed="8"/>
      </right>
      <top/>
      <bottom style="hair"/>
    </border>
    <border>
      <left style="medium"/>
      <right/>
      <top/>
      <bottom style="medium"/>
    </border>
    <border>
      <left style="thin"/>
      <right style="medium">
        <color indexed="8"/>
      </right>
      <top style="medium"/>
      <bottom/>
    </border>
    <border>
      <left style="medium">
        <color indexed="8"/>
      </left>
      <right style="thin"/>
      <top style="hair">
        <color indexed="8"/>
      </top>
      <bottom style="medium"/>
    </border>
    <border>
      <left style="thin"/>
      <right style="medium">
        <color indexed="8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hair"/>
      <bottom style="medium"/>
    </border>
    <border>
      <left style="thin"/>
      <right style="medium">
        <color indexed="8"/>
      </right>
      <top style="hair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thin"/>
    </border>
    <border>
      <left style="medium"/>
      <right style="medium"/>
      <top/>
      <bottom style="medium"/>
    </border>
    <border>
      <left style="thin"/>
      <right style="medium">
        <color indexed="8"/>
      </right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>
        <color indexed="8"/>
      </bottom>
    </border>
    <border>
      <left style="thin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/>
      <top/>
      <bottom style="hair">
        <color indexed="8"/>
      </bottom>
    </border>
    <border>
      <left style="thin"/>
      <right style="thin"/>
      <top/>
      <bottom style="hair">
        <color indexed="8"/>
      </bottom>
    </border>
    <border>
      <left style="thin"/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/>
      <right/>
      <top style="thin"/>
      <bottom style="medium"/>
    </border>
    <border>
      <left style="thin"/>
      <right/>
      <top style="hair">
        <color indexed="8"/>
      </top>
      <bottom style="hair">
        <color indexed="8"/>
      </bottom>
    </border>
    <border>
      <left style="thin"/>
      <right/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thin"/>
      <top style="medium">
        <color indexed="8"/>
      </top>
      <bottom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medium">
        <color indexed="8"/>
      </right>
      <top style="medium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/>
    </border>
    <border>
      <left style="medium"/>
      <right style="thin"/>
      <top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medium">
        <color indexed="8"/>
      </right>
      <top style="thin"/>
      <bottom style="hair">
        <color indexed="8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>
        <color indexed="8"/>
      </top>
      <bottom/>
    </border>
    <border>
      <left style="thin"/>
      <right style="medium"/>
      <top style="thin">
        <color indexed="8"/>
      </top>
      <bottom style="hair">
        <color indexed="8"/>
      </bottom>
    </border>
    <border>
      <left style="medium">
        <color indexed="8"/>
      </left>
      <right style="thin"/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hair">
        <color indexed="8"/>
      </bottom>
    </border>
    <border>
      <left style="thin"/>
      <right/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/>
      <top style="medium"/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thin">
        <color rgb="FF000000"/>
      </right>
      <top style="hair">
        <color rgb="FF000000"/>
      </top>
      <bottom/>
    </border>
    <border>
      <left style="hair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hair">
        <color indexed="8"/>
      </top>
      <bottom style="hair"/>
    </border>
    <border>
      <left style="thin"/>
      <right/>
      <top style="hair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>
        <color indexed="8"/>
      </left>
      <right style="thin"/>
      <top/>
      <bottom style="medium">
        <color indexed="8"/>
      </bottom>
    </border>
    <border>
      <left/>
      <right style="thin"/>
      <top style="medium"/>
      <bottom style="medium"/>
    </border>
    <border>
      <left/>
      <right style="thin"/>
      <top style="hair"/>
      <bottom style="hair"/>
    </border>
    <border>
      <left/>
      <right style="thin"/>
      <top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/>
    </border>
    <border>
      <left style="thin"/>
      <right style="thin"/>
      <top/>
      <bottom style="thin"/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 style="hair">
        <color rgb="FF000000"/>
      </right>
      <top style="double">
        <color rgb="FF000000"/>
      </top>
      <bottom style="thin">
        <color rgb="FF000000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>
        <color indexed="8"/>
      </left>
      <right style="thin"/>
      <top/>
      <bottom style="medium"/>
    </border>
    <border>
      <left style="medium"/>
      <right style="thin"/>
      <top style="medium"/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medium"/>
    </border>
    <border>
      <left style="thin"/>
      <right style="medium"/>
      <top style="medium"/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0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1" fillId="0" borderId="0">
      <alignment/>
      <protection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38" fontId="13" fillId="20" borderId="0" applyNumberFormat="0" applyBorder="0" applyAlignment="0" applyProtection="0"/>
    <xf numFmtId="0" fontId="14" fillId="0" borderId="0">
      <alignment horizontal="left"/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3" fillId="21" borderId="3" applyNumberFormat="0" applyBorder="0" applyAlignment="0" applyProtection="0"/>
    <xf numFmtId="0" fontId="16" fillId="0" borderId="4">
      <alignment/>
      <protection/>
    </xf>
    <xf numFmtId="37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19" fillId="0" borderId="0" applyFont="0" applyFill="0" applyBorder="0" applyAlignment="0" applyProtection="0"/>
    <xf numFmtId="0" fontId="20" fillId="0" borderId="5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8" borderId="6" applyNumberFormat="0" applyAlignment="0" applyProtection="0"/>
    <xf numFmtId="0" fontId="73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31" borderId="0" applyNumberFormat="0" applyBorder="0" applyAlignment="0" applyProtection="0"/>
    <xf numFmtId="0" fontId="22" fillId="0" borderId="0">
      <alignment/>
      <protection/>
    </xf>
    <xf numFmtId="0" fontId="75" fillId="0" borderId="0" applyNumberFormat="0" applyFill="0" applyBorder="0" applyAlignment="0" applyProtection="0"/>
    <xf numFmtId="0" fontId="76" fillId="32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77" fillId="0" borderId="0">
      <alignment vertical="center"/>
      <protection/>
    </xf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80" fillId="33" borderId="6" applyNumberFormat="0" applyAlignment="0" applyProtection="0"/>
    <xf numFmtId="0" fontId="81" fillId="0" borderId="0" applyNumberFormat="0" applyFill="0" applyBorder="0" applyAlignment="0" applyProtection="0"/>
    <xf numFmtId="0" fontId="82" fillId="0" borderId="11" applyNumberFormat="0" applyFill="0" applyAlignment="0" applyProtection="0"/>
    <xf numFmtId="0" fontId="83" fillId="0" borderId="12" applyNumberFormat="0" applyFill="0" applyAlignment="0" applyProtection="0"/>
    <xf numFmtId="0" fontId="84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85" fillId="34" borderId="0" applyNumberFormat="0" applyBorder="0" applyAlignment="0" applyProtection="0"/>
    <xf numFmtId="0" fontId="86" fillId="28" borderId="14" applyNumberFormat="0" applyAlignment="0" applyProtection="0"/>
    <xf numFmtId="182" fontId="23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77" fillId="0" borderId="0">
      <alignment vertical="center"/>
      <protection/>
    </xf>
  </cellStyleXfs>
  <cellXfs count="622">
    <xf numFmtId="0" fontId="0" fillId="0" borderId="0" xfId="0" applyFont="1" applyAlignment="1">
      <alignment vertical="center"/>
    </xf>
    <xf numFmtId="0" fontId="6" fillId="0" borderId="0" xfId="101" applyFont="1" applyAlignment="1">
      <alignment horizontal="center" vertical="center"/>
      <protection/>
    </xf>
    <xf numFmtId="0" fontId="6" fillId="0" borderId="0" xfId="101" applyFont="1" applyAlignment="1">
      <alignment vertical="center"/>
      <protection/>
    </xf>
    <xf numFmtId="0" fontId="28" fillId="0" borderId="0" xfId="101" applyFont="1" applyAlignment="1">
      <alignment horizontal="center" vertical="center"/>
      <protection/>
    </xf>
    <xf numFmtId="0" fontId="6" fillId="0" borderId="0" xfId="102" applyFont="1" applyAlignment="1">
      <alignment vertical="center"/>
      <protection/>
    </xf>
    <xf numFmtId="184" fontId="28" fillId="0" borderId="0" xfId="102" applyNumberFormat="1" applyFont="1" applyAlignment="1">
      <alignment horizontal="center" vertical="center"/>
      <protection/>
    </xf>
    <xf numFmtId="0" fontId="32" fillId="0" borderId="0" xfId="102" applyFont="1" applyAlignment="1">
      <alignment horizontal="center" vertical="center"/>
      <protection/>
    </xf>
    <xf numFmtId="0" fontId="7" fillId="0" borderId="0" xfId="102" applyFont="1" applyBorder="1" applyAlignment="1">
      <alignment vertical="center"/>
      <protection/>
    </xf>
    <xf numFmtId="0" fontId="7" fillId="0" borderId="0" xfId="102" applyFont="1" applyBorder="1" applyAlignment="1">
      <alignment horizontal="center" vertical="center"/>
      <protection/>
    </xf>
    <xf numFmtId="0" fontId="10" fillId="0" borderId="0" xfId="102" applyFont="1" applyAlignment="1">
      <alignment vertical="center"/>
      <protection/>
    </xf>
    <xf numFmtId="0" fontId="8" fillId="0" borderId="0" xfId="102" applyFont="1" applyAlignment="1">
      <alignment vertical="center"/>
      <protection/>
    </xf>
    <xf numFmtId="184" fontId="6" fillId="0" borderId="0" xfId="102" applyNumberFormat="1" applyFont="1" applyAlignment="1">
      <alignment horizontal="center" vertical="center"/>
      <protection/>
    </xf>
    <xf numFmtId="0" fontId="23" fillId="0" borderId="0" xfId="101" applyFont="1" applyAlignment="1">
      <alignment vertical="center"/>
      <protection/>
    </xf>
    <xf numFmtId="0" fontId="30" fillId="0" borderId="0" xfId="101" applyFont="1" applyAlignment="1">
      <alignment horizontal="center" vertical="center"/>
      <protection/>
    </xf>
    <xf numFmtId="0" fontId="10" fillId="0" borderId="0" xfId="101" applyFont="1" applyAlignment="1">
      <alignment vertical="center"/>
      <protection/>
    </xf>
    <xf numFmtId="0" fontId="29" fillId="20" borderId="15" xfId="101" applyFont="1" applyFill="1" applyBorder="1" applyAlignment="1">
      <alignment horizontal="center" vertical="center" wrapText="1"/>
      <protection/>
    </xf>
    <xf numFmtId="0" fontId="29" fillId="20" borderId="16" xfId="101" applyFont="1" applyFill="1" applyBorder="1" applyAlignment="1">
      <alignment horizontal="center" vertical="center" wrapText="1"/>
      <protection/>
    </xf>
    <xf numFmtId="0" fontId="29" fillId="20" borderId="17" xfId="101" applyFont="1" applyFill="1" applyBorder="1" applyAlignment="1">
      <alignment horizontal="center" vertical="center" wrapText="1"/>
      <protection/>
    </xf>
    <xf numFmtId="0" fontId="29" fillId="20" borderId="18" xfId="101" applyFont="1" applyFill="1" applyBorder="1" applyAlignment="1">
      <alignment horizontal="center" vertical="center" wrapText="1"/>
      <protection/>
    </xf>
    <xf numFmtId="41" fontId="31" fillId="0" borderId="19" xfId="84" applyFont="1" applyBorder="1" applyAlignment="1">
      <alignment horizontal="right" vertical="center" wrapText="1"/>
    </xf>
    <xf numFmtId="41" fontId="31" fillId="0" borderId="20" xfId="84" applyFont="1" applyBorder="1" applyAlignment="1">
      <alignment horizontal="right" vertical="center" wrapText="1"/>
    </xf>
    <xf numFmtId="0" fontId="29" fillId="0" borderId="21" xfId="101" applyFont="1" applyBorder="1" applyAlignment="1">
      <alignment horizontal="left" vertical="center" wrapText="1"/>
      <protection/>
    </xf>
    <xf numFmtId="41" fontId="31" fillId="0" borderId="22" xfId="84" applyFont="1" applyBorder="1" applyAlignment="1">
      <alignment horizontal="right" vertical="center" wrapText="1"/>
    </xf>
    <xf numFmtId="0" fontId="29" fillId="0" borderId="23" xfId="101" applyFont="1" applyBorder="1" applyAlignment="1">
      <alignment horizontal="left" vertical="center" wrapText="1"/>
      <protection/>
    </xf>
    <xf numFmtId="41" fontId="31" fillId="0" borderId="24" xfId="84" applyFont="1" applyBorder="1" applyAlignment="1">
      <alignment horizontal="right" vertical="center" wrapText="1"/>
    </xf>
    <xf numFmtId="0" fontId="29" fillId="0" borderId="25" xfId="101" applyFont="1" applyBorder="1" applyAlignment="1">
      <alignment horizontal="left" vertical="center" wrapText="1"/>
      <protection/>
    </xf>
    <xf numFmtId="41" fontId="29" fillId="0" borderId="20" xfId="84" applyFont="1" applyBorder="1" applyAlignment="1">
      <alignment horizontal="right" vertical="center" wrapText="1"/>
    </xf>
    <xf numFmtId="41" fontId="29" fillId="0" borderId="22" xfId="84" applyFont="1" applyBorder="1" applyAlignment="1">
      <alignment horizontal="right" vertical="center" wrapText="1"/>
    </xf>
    <xf numFmtId="0" fontId="31" fillId="0" borderId="20" xfId="101" applyFont="1" applyBorder="1" applyAlignment="1">
      <alignment horizontal="center" vertical="center" wrapText="1"/>
      <protection/>
    </xf>
    <xf numFmtId="0" fontId="31" fillId="0" borderId="15" xfId="101" applyFont="1" applyBorder="1" applyAlignment="1">
      <alignment horizontal="center" vertical="center" wrapText="1"/>
      <protection/>
    </xf>
    <xf numFmtId="0" fontId="29" fillId="0" borderId="17" xfId="101" applyFont="1" applyBorder="1" applyAlignment="1">
      <alignment horizontal="justify" vertical="center" wrapText="1"/>
      <protection/>
    </xf>
    <xf numFmtId="41" fontId="31" fillId="0" borderId="17" xfId="84" applyFont="1" applyBorder="1" applyAlignment="1">
      <alignment horizontal="right" vertical="center" wrapText="1"/>
    </xf>
    <xf numFmtId="0" fontId="29" fillId="0" borderId="18" xfId="101" applyFont="1" applyBorder="1" applyAlignment="1">
      <alignment horizontal="center" vertical="center" wrapText="1"/>
      <protection/>
    </xf>
    <xf numFmtId="0" fontId="31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8" fillId="0" borderId="0" xfId="101" applyFont="1" applyAlignment="1">
      <alignment horizontal="center" vertical="center"/>
      <protection/>
    </xf>
    <xf numFmtId="41" fontId="31" fillId="0" borderId="29" xfId="84" applyFont="1" applyBorder="1" applyAlignment="1">
      <alignment horizontal="right" vertical="center" wrapText="1"/>
    </xf>
    <xf numFmtId="0" fontId="25" fillId="0" borderId="0" xfId="101" applyFont="1" applyAlignment="1">
      <alignment vertical="center"/>
      <protection/>
    </xf>
    <xf numFmtId="0" fontId="34" fillId="0" borderId="0" xfId="101" applyFont="1" applyAlignment="1">
      <alignment horizontal="center" vertical="center"/>
      <protection/>
    </xf>
    <xf numFmtId="0" fontId="31" fillId="0" borderId="30" xfId="101" applyFont="1" applyBorder="1" applyAlignment="1">
      <alignment horizontal="center" vertical="center" wrapText="1"/>
      <protection/>
    </xf>
    <xf numFmtId="0" fontId="31" fillId="0" borderId="31" xfId="101" applyFont="1" applyBorder="1" applyAlignment="1">
      <alignment horizontal="center" vertical="center" wrapText="1"/>
      <protection/>
    </xf>
    <xf numFmtId="0" fontId="31" fillId="0" borderId="17" xfId="101" applyFont="1" applyBorder="1" applyAlignment="1">
      <alignment horizontal="justify" vertical="center" wrapText="1"/>
      <protection/>
    </xf>
    <xf numFmtId="41" fontId="31" fillId="0" borderId="17" xfId="84" applyFont="1" applyBorder="1" applyAlignment="1">
      <alignment horizontal="center" vertical="center" wrapText="1"/>
    </xf>
    <xf numFmtId="0" fontId="31" fillId="0" borderId="18" xfId="101" applyFont="1" applyBorder="1" applyAlignment="1">
      <alignment horizontal="center" vertical="center" wrapText="1"/>
      <protection/>
    </xf>
    <xf numFmtId="0" fontId="31" fillId="0" borderId="19" xfId="101" applyFont="1" applyBorder="1" applyAlignment="1">
      <alignment horizontal="center" vertical="center" wrapText="1"/>
      <protection/>
    </xf>
    <xf numFmtId="0" fontId="29" fillId="0" borderId="32" xfId="101" applyFont="1" applyBorder="1" applyAlignment="1">
      <alignment horizontal="left" vertical="center" wrapText="1"/>
      <protection/>
    </xf>
    <xf numFmtId="0" fontId="29" fillId="0" borderId="33" xfId="101" applyFont="1" applyBorder="1" applyAlignment="1">
      <alignment horizontal="center" vertical="center" wrapText="1"/>
      <protection/>
    </xf>
    <xf numFmtId="41" fontId="31" fillId="0" borderId="34" xfId="84" applyFont="1" applyBorder="1" applyAlignment="1">
      <alignment horizontal="right" vertical="center" wrapText="1"/>
    </xf>
    <xf numFmtId="0" fontId="29" fillId="0" borderId="35" xfId="101" applyFont="1" applyBorder="1" applyAlignment="1">
      <alignment horizontal="left" vertical="center" wrapText="1"/>
      <protection/>
    </xf>
    <xf numFmtId="41" fontId="29" fillId="0" borderId="17" xfId="84" applyFont="1" applyBorder="1" applyAlignment="1">
      <alignment horizontal="center" vertical="center" wrapText="1"/>
    </xf>
    <xf numFmtId="41" fontId="31" fillId="0" borderId="36" xfId="84" applyFont="1" applyBorder="1" applyAlignment="1">
      <alignment horizontal="right" vertical="center" wrapText="1"/>
    </xf>
    <xf numFmtId="41" fontId="31" fillId="0" borderId="37" xfId="84" applyFont="1" applyBorder="1" applyAlignment="1">
      <alignment horizontal="right" vertical="center" wrapText="1"/>
    </xf>
    <xf numFmtId="41" fontId="31" fillId="0" borderId="38" xfId="84" applyFont="1" applyBorder="1" applyAlignment="1">
      <alignment horizontal="right" vertical="center" wrapText="1"/>
    </xf>
    <xf numFmtId="0" fontId="29" fillId="20" borderId="39" xfId="101" applyFont="1" applyFill="1" applyBorder="1" applyAlignment="1">
      <alignment horizontal="center" vertical="center" wrapText="1"/>
      <protection/>
    </xf>
    <xf numFmtId="0" fontId="29" fillId="20" borderId="40" xfId="101" applyFont="1" applyFill="1" applyBorder="1" applyAlignment="1">
      <alignment horizontal="center" vertical="center" wrapText="1"/>
      <protection/>
    </xf>
    <xf numFmtId="0" fontId="29" fillId="20" borderId="41" xfId="101" applyFont="1" applyFill="1" applyBorder="1" applyAlignment="1">
      <alignment horizontal="center" vertical="center" wrapText="1"/>
      <protection/>
    </xf>
    <xf numFmtId="0" fontId="31" fillId="0" borderId="42" xfId="101" applyFont="1" applyBorder="1" applyAlignment="1">
      <alignment horizontal="center" vertical="center" wrapText="1"/>
      <protection/>
    </xf>
    <xf numFmtId="0" fontId="31" fillId="0" borderId="43" xfId="101" applyFont="1" applyBorder="1" applyAlignment="1">
      <alignment horizontal="center" vertical="center" wrapText="1"/>
      <protection/>
    </xf>
    <xf numFmtId="0" fontId="31" fillId="0" borderId="44" xfId="101" applyFont="1" applyBorder="1" applyAlignment="1">
      <alignment horizontal="center" vertical="center" wrapText="1"/>
      <protection/>
    </xf>
    <xf numFmtId="41" fontId="31" fillId="0" borderId="20" xfId="84" applyFont="1" applyBorder="1" applyAlignment="1">
      <alignment horizontal="center" vertical="center" wrapText="1"/>
    </xf>
    <xf numFmtId="0" fontId="31" fillId="0" borderId="45" xfId="101" applyFont="1" applyBorder="1" applyAlignment="1">
      <alignment horizontal="center" vertical="center" wrapText="1"/>
      <protection/>
    </xf>
    <xf numFmtId="0" fontId="31" fillId="0" borderId="46" xfId="101" applyFont="1" applyBorder="1" applyAlignment="1">
      <alignment horizontal="center" vertical="center" wrapText="1"/>
      <protection/>
    </xf>
    <xf numFmtId="41" fontId="31" fillId="0" borderId="47" xfId="84" applyFont="1" applyBorder="1" applyAlignment="1">
      <alignment horizontal="right" vertical="center" wrapText="1"/>
    </xf>
    <xf numFmtId="0" fontId="31" fillId="0" borderId="48" xfId="101" applyFont="1" applyBorder="1" applyAlignment="1">
      <alignment horizontal="center" vertical="center" wrapText="1"/>
      <protection/>
    </xf>
    <xf numFmtId="41" fontId="30" fillId="0" borderId="19" xfId="84" applyFont="1" applyBorder="1" applyAlignment="1">
      <alignment horizontal="right" vertical="center" wrapText="1"/>
    </xf>
    <xf numFmtId="176" fontId="31" fillId="0" borderId="49" xfId="101" applyNumberFormat="1" applyFont="1" applyBorder="1" applyAlignment="1">
      <alignment horizontal="right" vertical="center" wrapText="1"/>
      <protection/>
    </xf>
    <xf numFmtId="41" fontId="30" fillId="0" borderId="20" xfId="84" applyFont="1" applyBorder="1" applyAlignment="1">
      <alignment horizontal="right" vertical="center" wrapText="1"/>
    </xf>
    <xf numFmtId="176" fontId="31" fillId="0" borderId="21" xfId="101" applyNumberFormat="1" applyFont="1" applyBorder="1" applyAlignment="1">
      <alignment horizontal="right" vertical="center" wrapText="1"/>
      <protection/>
    </xf>
    <xf numFmtId="0" fontId="31" fillId="0" borderId="50" xfId="101" applyFont="1" applyBorder="1" applyAlignment="1">
      <alignment horizontal="center" vertical="center" wrapText="1"/>
      <protection/>
    </xf>
    <xf numFmtId="41" fontId="30" fillId="0" borderId="50" xfId="84" applyFont="1" applyBorder="1" applyAlignment="1">
      <alignment horizontal="right" vertical="center" wrapText="1"/>
    </xf>
    <xf numFmtId="176" fontId="31" fillId="0" borderId="51" xfId="101" applyNumberFormat="1" applyFont="1" applyBorder="1" applyAlignment="1">
      <alignment horizontal="right" vertical="center" wrapText="1"/>
      <protection/>
    </xf>
    <xf numFmtId="0" fontId="31" fillId="0" borderId="3" xfId="101" applyFont="1" applyBorder="1" applyAlignment="1">
      <alignment horizontal="center" vertical="center" wrapText="1"/>
      <protection/>
    </xf>
    <xf numFmtId="41" fontId="30" fillId="0" borderId="3" xfId="84" applyFont="1" applyBorder="1" applyAlignment="1">
      <alignment horizontal="right" vertical="center" wrapText="1"/>
    </xf>
    <xf numFmtId="176" fontId="29" fillId="0" borderId="52" xfId="101" applyNumberFormat="1" applyFont="1" applyBorder="1" applyAlignment="1">
      <alignment horizontal="right" vertical="center" wrapText="1"/>
      <protection/>
    </xf>
    <xf numFmtId="0" fontId="31" fillId="0" borderId="53" xfId="101" applyFont="1" applyBorder="1" applyAlignment="1">
      <alignment horizontal="center" vertical="center" wrapText="1"/>
      <protection/>
    </xf>
    <xf numFmtId="41" fontId="30" fillId="0" borderId="53" xfId="84" applyFont="1" applyBorder="1" applyAlignment="1">
      <alignment horizontal="right" vertical="center" wrapText="1"/>
    </xf>
    <xf numFmtId="176" fontId="31" fillId="0" borderId="54" xfId="101" applyNumberFormat="1" applyFont="1" applyBorder="1" applyAlignment="1">
      <alignment horizontal="right" vertical="center" wrapText="1"/>
      <protection/>
    </xf>
    <xf numFmtId="0" fontId="31" fillId="0" borderId="29" xfId="101" applyFont="1" applyBorder="1" applyAlignment="1">
      <alignment horizontal="center" vertical="center" wrapText="1"/>
      <protection/>
    </xf>
    <xf numFmtId="41" fontId="30" fillId="0" borderId="29" xfId="84" applyFont="1" applyBorder="1" applyAlignment="1">
      <alignment horizontal="right" vertical="center" wrapText="1"/>
    </xf>
    <xf numFmtId="176" fontId="31" fillId="0" borderId="55" xfId="101" applyNumberFormat="1" applyFont="1" applyBorder="1" applyAlignment="1">
      <alignment horizontal="right" vertical="center" wrapText="1"/>
      <protection/>
    </xf>
    <xf numFmtId="0" fontId="31" fillId="0" borderId="56" xfId="101" applyFont="1" applyBorder="1" applyAlignment="1">
      <alignment horizontal="center" vertical="center" wrapText="1"/>
      <protection/>
    </xf>
    <xf numFmtId="41" fontId="30" fillId="0" borderId="56" xfId="84" applyFont="1" applyBorder="1" applyAlignment="1">
      <alignment horizontal="right" vertical="center" wrapText="1"/>
    </xf>
    <xf numFmtId="176" fontId="31" fillId="0" borderId="57" xfId="101" applyNumberFormat="1" applyFont="1" applyBorder="1" applyAlignment="1">
      <alignment horizontal="right" vertical="center" wrapText="1"/>
      <protection/>
    </xf>
    <xf numFmtId="41" fontId="30" fillId="0" borderId="58" xfId="84" applyFont="1" applyBorder="1" applyAlignment="1">
      <alignment horizontal="right" vertical="center" wrapText="1"/>
    </xf>
    <xf numFmtId="176" fontId="29" fillId="0" borderId="59" xfId="101" applyNumberFormat="1" applyFont="1" applyBorder="1" applyAlignment="1">
      <alignment horizontal="right" vertical="center" wrapText="1"/>
      <protection/>
    </xf>
    <xf numFmtId="0" fontId="87" fillId="3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88" fillId="0" borderId="3" xfId="0" applyFont="1" applyBorder="1" applyAlignment="1">
      <alignment horizontal="center" vertical="center" wrapText="1"/>
    </xf>
    <xf numFmtId="0" fontId="89" fillId="0" borderId="3" xfId="0" applyFont="1" applyBorder="1" applyAlignment="1">
      <alignment horizontal="center" vertical="center" wrapText="1"/>
    </xf>
    <xf numFmtId="0" fontId="79" fillId="0" borderId="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88" fillId="0" borderId="3" xfId="0" applyNumberFormat="1" applyFont="1" applyBorder="1" applyAlignment="1">
      <alignment horizontal="right" vertical="center" wrapText="1"/>
    </xf>
    <xf numFmtId="0" fontId="31" fillId="0" borderId="60" xfId="101" applyFont="1" applyBorder="1" applyAlignment="1">
      <alignment horizontal="center" vertical="center" wrapText="1"/>
      <protection/>
    </xf>
    <xf numFmtId="41" fontId="31" fillId="0" borderId="19" xfId="84" applyFont="1" applyBorder="1" applyAlignment="1">
      <alignment horizontal="center" vertical="center" wrapText="1"/>
    </xf>
    <xf numFmtId="0" fontId="31" fillId="0" borderId="49" xfId="101" applyFont="1" applyBorder="1" applyAlignment="1">
      <alignment horizontal="left" vertical="center" wrapText="1"/>
      <protection/>
    </xf>
    <xf numFmtId="0" fontId="31" fillId="0" borderId="21" xfId="101" applyFont="1" applyBorder="1" applyAlignment="1">
      <alignment horizontal="left" vertical="center" wrapText="1"/>
      <protection/>
    </xf>
    <xf numFmtId="0" fontId="31" fillId="0" borderId="61" xfId="101" applyFont="1" applyBorder="1" applyAlignment="1">
      <alignment horizontal="center" vertical="center" wrapText="1"/>
      <protection/>
    </xf>
    <xf numFmtId="0" fontId="28" fillId="0" borderId="0" xfId="102" applyFont="1" applyAlignment="1">
      <alignment horizontal="center" vertical="center"/>
      <protection/>
    </xf>
    <xf numFmtId="0" fontId="29" fillId="20" borderId="62" xfId="102" applyFont="1" applyFill="1" applyBorder="1" applyAlignment="1">
      <alignment horizontal="center" vertical="center" wrapText="1"/>
      <protection/>
    </xf>
    <xf numFmtId="0" fontId="29" fillId="20" borderId="63" xfId="102" applyFont="1" applyFill="1" applyBorder="1" applyAlignment="1">
      <alignment horizontal="center" vertical="center" wrapText="1"/>
      <protection/>
    </xf>
    <xf numFmtId="0" fontId="29" fillId="20" borderId="64" xfId="102" applyFont="1" applyFill="1" applyBorder="1" applyAlignment="1">
      <alignment horizontal="center" vertical="center" wrapText="1"/>
      <protection/>
    </xf>
    <xf numFmtId="41" fontId="32" fillId="0" borderId="0" xfId="83" applyFont="1" applyAlignment="1">
      <alignment horizontal="center" vertical="center"/>
    </xf>
    <xf numFmtId="41" fontId="7" fillId="0" borderId="0" xfId="83" applyFont="1" applyBorder="1" applyAlignment="1">
      <alignment vertical="center"/>
    </xf>
    <xf numFmtId="41" fontId="6" fillId="0" borderId="0" xfId="83" applyFont="1" applyAlignment="1">
      <alignment vertical="center"/>
    </xf>
    <xf numFmtId="0" fontId="31" fillId="0" borderId="65" xfId="101" applyFont="1" applyBorder="1" applyAlignment="1">
      <alignment horizontal="center" vertical="center" wrapText="1"/>
      <protection/>
    </xf>
    <xf numFmtId="49" fontId="33" fillId="0" borderId="27" xfId="0" applyNumberFormat="1" applyFont="1" applyBorder="1" applyAlignment="1">
      <alignment vertical="center" wrapText="1"/>
    </xf>
    <xf numFmtId="0" fontId="31" fillId="0" borderId="66" xfId="101" applyFont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31" fillId="0" borderId="67" xfId="102" applyFont="1" applyBorder="1" applyAlignment="1">
      <alignment horizontal="center" vertical="center" wrapText="1"/>
      <protection/>
    </xf>
    <xf numFmtId="0" fontId="31" fillId="0" borderId="37" xfId="102" applyFont="1" applyBorder="1" applyAlignment="1">
      <alignment horizontal="center" vertical="center" wrapText="1"/>
      <protection/>
    </xf>
    <xf numFmtId="0" fontId="31" fillId="0" borderId="68" xfId="102" applyFont="1" applyBorder="1" applyAlignment="1">
      <alignment horizontal="center" vertical="center" wrapText="1"/>
      <protection/>
    </xf>
    <xf numFmtId="0" fontId="31" fillId="0" borderId="69" xfId="102" applyFont="1" applyBorder="1" applyAlignment="1">
      <alignment horizontal="center" vertical="center" wrapText="1"/>
      <protection/>
    </xf>
    <xf numFmtId="0" fontId="31" fillId="0" borderId="70" xfId="102" applyFont="1" applyBorder="1" applyAlignment="1">
      <alignment horizontal="center" vertical="center" wrapText="1"/>
      <protection/>
    </xf>
    <xf numFmtId="41" fontId="31" fillId="0" borderId="70" xfId="84" applyFont="1" applyBorder="1" applyAlignment="1">
      <alignment horizontal="right" vertical="center" wrapText="1"/>
    </xf>
    <xf numFmtId="0" fontId="31" fillId="0" borderId="71" xfId="102" applyFont="1" applyBorder="1" applyAlignment="1">
      <alignment horizontal="center" vertical="center" wrapText="1"/>
      <protection/>
    </xf>
    <xf numFmtId="0" fontId="31" fillId="0" borderId="72" xfId="102" applyFont="1" applyBorder="1" applyAlignment="1">
      <alignment horizontal="center" vertical="center" wrapText="1"/>
      <protection/>
    </xf>
    <xf numFmtId="0" fontId="31" fillId="0" borderId="73" xfId="102" applyFont="1" applyBorder="1" applyAlignment="1">
      <alignment horizontal="center" vertical="center" wrapText="1"/>
      <protection/>
    </xf>
    <xf numFmtId="41" fontId="31" fillId="0" borderId="73" xfId="84" applyFont="1" applyBorder="1" applyAlignment="1">
      <alignment horizontal="right" vertical="center" wrapText="1"/>
    </xf>
    <xf numFmtId="0" fontId="31" fillId="0" borderId="74" xfId="102" applyFont="1" applyBorder="1" applyAlignment="1">
      <alignment horizontal="center" vertical="center" wrapText="1"/>
      <protection/>
    </xf>
    <xf numFmtId="0" fontId="31" fillId="0" borderId="75" xfId="102" applyFont="1" applyBorder="1" applyAlignment="1">
      <alignment horizontal="center" vertical="center" wrapText="1"/>
      <protection/>
    </xf>
    <xf numFmtId="0" fontId="29" fillId="0" borderId="38" xfId="102" applyFont="1" applyBorder="1" applyAlignment="1">
      <alignment horizontal="center" vertical="center" wrapText="1"/>
      <protection/>
    </xf>
    <xf numFmtId="0" fontId="31" fillId="0" borderId="36" xfId="0" applyFont="1" applyBorder="1" applyAlignment="1">
      <alignment horizontal="left" vertical="center" wrapText="1"/>
    </xf>
    <xf numFmtId="0" fontId="28" fillId="0" borderId="0" xfId="101" applyFont="1" applyAlignment="1">
      <alignment horizontal="center" vertical="center"/>
      <protection/>
    </xf>
    <xf numFmtId="0" fontId="30" fillId="0" borderId="0" xfId="101" applyFont="1" applyAlignment="1">
      <alignment horizontal="center" vertical="center"/>
      <protection/>
    </xf>
    <xf numFmtId="0" fontId="31" fillId="0" borderId="76" xfId="101" applyFont="1" applyBorder="1" applyAlignment="1">
      <alignment horizontal="center" vertical="center" wrapText="1"/>
      <protection/>
    </xf>
    <xf numFmtId="0" fontId="31" fillId="0" borderId="77" xfId="101" applyFont="1" applyBorder="1" applyAlignment="1">
      <alignment horizontal="center" vertical="center" wrapText="1"/>
      <protection/>
    </xf>
    <xf numFmtId="0" fontId="34" fillId="0" borderId="0" xfId="101" applyFont="1" applyAlignment="1">
      <alignment horizontal="center" vertical="center"/>
      <protection/>
    </xf>
    <xf numFmtId="0" fontId="31" fillId="0" borderId="78" xfId="101" applyFont="1" applyBorder="1" applyAlignment="1">
      <alignment horizontal="center" vertical="center" wrapText="1"/>
      <protection/>
    </xf>
    <xf numFmtId="0" fontId="31" fillId="0" borderId="15" xfId="101" applyFont="1" applyBorder="1" applyAlignment="1">
      <alignment horizontal="center" vertical="center" wrapText="1"/>
      <protection/>
    </xf>
    <xf numFmtId="0" fontId="31" fillId="0" borderId="17" xfId="101" applyFont="1" applyBorder="1" applyAlignment="1">
      <alignment horizontal="center" vertical="center" wrapText="1"/>
      <protection/>
    </xf>
    <xf numFmtId="0" fontId="29" fillId="20" borderId="40" xfId="101" applyFont="1" applyFill="1" applyBorder="1" applyAlignment="1">
      <alignment horizontal="center" vertical="center" wrapText="1"/>
      <protection/>
    </xf>
    <xf numFmtId="0" fontId="23" fillId="0" borderId="0" xfId="101" applyFont="1" applyAlignment="1">
      <alignment horizontal="right" vertical="center"/>
      <protection/>
    </xf>
    <xf numFmtId="0" fontId="31" fillId="0" borderId="79" xfId="101" applyFont="1" applyBorder="1" applyAlignment="1">
      <alignment horizontal="center" vertical="center" wrapText="1"/>
      <protection/>
    </xf>
    <xf numFmtId="0" fontId="31" fillId="0" borderId="36" xfId="101" applyFont="1" applyBorder="1" applyAlignment="1">
      <alignment horizontal="center" vertical="center" wrapText="1"/>
      <protection/>
    </xf>
    <xf numFmtId="41" fontId="29" fillId="0" borderId="36" xfId="84" applyFont="1" applyBorder="1" applyAlignment="1">
      <alignment horizontal="center" vertical="center" wrapText="1"/>
    </xf>
    <xf numFmtId="41" fontId="31" fillId="0" borderId="36" xfId="84" applyFont="1" applyBorder="1" applyAlignment="1">
      <alignment horizontal="center" vertical="center" wrapText="1"/>
    </xf>
    <xf numFmtId="0" fontId="31" fillId="0" borderId="80" xfId="101" applyFont="1" applyBorder="1" applyAlignment="1">
      <alignment horizontal="center" vertical="center" wrapText="1"/>
      <protection/>
    </xf>
    <xf numFmtId="0" fontId="29" fillId="0" borderId="36" xfId="101" applyFont="1" applyBorder="1" applyAlignment="1">
      <alignment horizontal="center" vertical="center" wrapText="1"/>
      <protection/>
    </xf>
    <xf numFmtId="0" fontId="31" fillId="0" borderId="44" xfId="101" applyFont="1" applyBorder="1" applyAlignment="1">
      <alignment horizontal="justify" vertical="center" wrapText="1"/>
      <protection/>
    </xf>
    <xf numFmtId="0" fontId="31" fillId="0" borderId="20" xfId="101" applyFont="1" applyBorder="1" applyAlignment="1">
      <alignment horizontal="justify" vertical="center" wrapText="1"/>
      <protection/>
    </xf>
    <xf numFmtId="41" fontId="29" fillId="0" borderId="20" xfId="84" applyFont="1" applyBorder="1" applyAlignment="1">
      <alignment horizontal="center" vertical="center" wrapText="1"/>
    </xf>
    <xf numFmtId="41" fontId="31" fillId="0" borderId="20" xfId="84" applyFont="1" applyBorder="1" applyAlignment="1">
      <alignment horizontal="justify" vertical="center" wrapText="1"/>
    </xf>
    <xf numFmtId="0" fontId="31" fillId="0" borderId="45" xfId="101" applyFont="1" applyBorder="1" applyAlignment="1">
      <alignment horizontal="justify" vertical="center" wrapText="1"/>
      <protection/>
    </xf>
    <xf numFmtId="0" fontId="31" fillId="0" borderId="81" xfId="101" applyFont="1" applyBorder="1" applyAlignment="1">
      <alignment horizontal="justify" vertical="center" wrapText="1"/>
      <protection/>
    </xf>
    <xf numFmtId="0" fontId="31" fillId="0" borderId="29" xfId="101" applyFont="1" applyBorder="1" applyAlignment="1">
      <alignment horizontal="justify" vertical="center" wrapText="1"/>
      <protection/>
    </xf>
    <xf numFmtId="41" fontId="29" fillId="0" borderId="29" xfId="84" applyFont="1" applyBorder="1" applyAlignment="1">
      <alignment horizontal="center" vertical="center" wrapText="1"/>
    </xf>
    <xf numFmtId="41" fontId="31" fillId="0" borderId="29" xfId="84" applyFont="1" applyBorder="1" applyAlignment="1">
      <alignment horizontal="justify" vertical="center" wrapText="1"/>
    </xf>
    <xf numFmtId="0" fontId="31" fillId="0" borderId="82" xfId="101" applyFont="1" applyBorder="1" applyAlignment="1">
      <alignment horizontal="justify" vertical="center" wrapText="1"/>
      <protection/>
    </xf>
    <xf numFmtId="41" fontId="29" fillId="0" borderId="56" xfId="84" applyFont="1" applyBorder="1" applyAlignment="1">
      <alignment horizontal="center" vertical="center" wrapText="1"/>
    </xf>
    <xf numFmtId="41" fontId="31" fillId="0" borderId="56" xfId="84" applyFont="1" applyBorder="1" applyAlignment="1">
      <alignment horizontal="center" vertical="center" wrapText="1"/>
    </xf>
    <xf numFmtId="0" fontId="31" fillId="0" borderId="83" xfId="101" applyFont="1" applyBorder="1" applyAlignment="1">
      <alignment horizontal="center" vertical="center" wrapText="1"/>
      <protection/>
    </xf>
    <xf numFmtId="41" fontId="31" fillId="0" borderId="53" xfId="84" applyFont="1" applyBorder="1" applyAlignment="1">
      <alignment horizontal="center" vertical="center" wrapText="1"/>
    </xf>
    <xf numFmtId="0" fontId="31" fillId="0" borderId="54" xfId="101" applyFont="1" applyBorder="1" applyAlignment="1">
      <alignment horizontal="center" vertical="center" wrapText="1"/>
      <protection/>
    </xf>
    <xf numFmtId="0" fontId="31" fillId="0" borderId="21" xfId="101" applyFont="1" applyBorder="1" applyAlignment="1">
      <alignment horizontal="center" vertical="center" wrapText="1"/>
      <protection/>
    </xf>
    <xf numFmtId="0" fontId="31" fillId="0" borderId="84" xfId="101" applyFont="1" applyBorder="1" applyAlignment="1">
      <alignment horizontal="center" vertical="center" wrapText="1"/>
      <protection/>
    </xf>
    <xf numFmtId="0" fontId="31" fillId="0" borderId="85" xfId="101" applyFont="1" applyBorder="1" applyAlignment="1">
      <alignment horizontal="center" vertical="center" wrapText="1"/>
      <protection/>
    </xf>
    <xf numFmtId="0" fontId="31" fillId="0" borderId="21" xfId="101" applyFont="1" applyBorder="1" applyAlignment="1">
      <alignment horizontal="justify" vertical="center" wrapText="1"/>
      <protection/>
    </xf>
    <xf numFmtId="41" fontId="31" fillId="0" borderId="50" xfId="84" applyFont="1" applyBorder="1" applyAlignment="1">
      <alignment horizontal="justify" vertical="center" wrapText="1"/>
    </xf>
    <xf numFmtId="0" fontId="31" fillId="0" borderId="51" xfId="101" applyFont="1" applyBorder="1" applyAlignment="1">
      <alignment horizontal="justify" vertical="center" wrapText="1"/>
      <protection/>
    </xf>
    <xf numFmtId="41" fontId="31" fillId="0" borderId="86" xfId="84" applyFont="1" applyBorder="1" applyAlignment="1">
      <alignment horizontal="center" vertical="center" wrapText="1"/>
    </xf>
    <xf numFmtId="0" fontId="31" fillId="0" borderId="87" xfId="101" applyFont="1" applyBorder="1" applyAlignment="1">
      <alignment horizontal="center" vertical="center" wrapText="1"/>
      <protection/>
    </xf>
    <xf numFmtId="0" fontId="29" fillId="20" borderId="88" xfId="101" applyFont="1" applyFill="1" applyBorder="1" applyAlignment="1">
      <alignment horizontal="center" vertical="center" wrapText="1"/>
      <protection/>
    </xf>
    <xf numFmtId="0" fontId="31" fillId="0" borderId="42" xfId="101" applyFont="1" applyBorder="1" applyAlignment="1">
      <alignment horizontal="justify" vertical="center" wrapText="1"/>
      <protection/>
    </xf>
    <xf numFmtId="0" fontId="31" fillId="0" borderId="43" xfId="101" applyFont="1" applyBorder="1" applyAlignment="1">
      <alignment horizontal="left" vertical="center" wrapText="1"/>
      <protection/>
    </xf>
    <xf numFmtId="0" fontId="31" fillId="0" borderId="45" xfId="101" applyFont="1" applyBorder="1" applyAlignment="1">
      <alignment horizontal="left" vertical="center" wrapText="1"/>
      <protection/>
    </xf>
    <xf numFmtId="0" fontId="31" fillId="0" borderId="89" xfId="101" applyFont="1" applyBorder="1" applyAlignment="1">
      <alignment horizontal="justify" vertical="center" wrapText="1"/>
      <protection/>
    </xf>
    <xf numFmtId="41" fontId="31" fillId="0" borderId="50" xfId="84" applyFont="1" applyBorder="1" applyAlignment="1">
      <alignment horizontal="right" vertical="center" wrapText="1"/>
    </xf>
    <xf numFmtId="0" fontId="31" fillId="0" borderId="90" xfId="101" applyFont="1" applyBorder="1" applyAlignment="1">
      <alignment horizontal="left" vertical="center" wrapText="1"/>
      <protection/>
    </xf>
    <xf numFmtId="0" fontId="31" fillId="0" borderId="91" xfId="101" applyFont="1" applyBorder="1" applyAlignment="1">
      <alignment horizontal="center" vertical="center" wrapText="1"/>
      <protection/>
    </xf>
    <xf numFmtId="0" fontId="31" fillId="0" borderId="92" xfId="101" applyFont="1" applyBorder="1" applyAlignment="1">
      <alignment horizontal="center" vertical="center" wrapText="1"/>
      <protection/>
    </xf>
    <xf numFmtId="41" fontId="31" fillId="0" borderId="92" xfId="84" applyFont="1" applyBorder="1" applyAlignment="1">
      <alignment horizontal="right" vertical="center" wrapText="1"/>
    </xf>
    <xf numFmtId="0" fontId="31" fillId="0" borderId="93" xfId="101" applyFont="1" applyBorder="1" applyAlignment="1">
      <alignment horizontal="left" vertical="center" wrapText="1"/>
      <protection/>
    </xf>
    <xf numFmtId="0" fontId="31" fillId="0" borderId="94" xfId="101" applyFont="1" applyBorder="1" applyAlignment="1">
      <alignment horizontal="justify" vertical="center" wrapText="1"/>
      <protection/>
    </xf>
    <xf numFmtId="41" fontId="31" fillId="0" borderId="53" xfId="84" applyFont="1" applyBorder="1" applyAlignment="1">
      <alignment horizontal="right" vertical="center" wrapText="1"/>
    </xf>
    <xf numFmtId="0" fontId="31" fillId="0" borderId="54" xfId="101" applyFont="1" applyBorder="1" applyAlignment="1">
      <alignment horizontal="left" vertical="center" wrapText="1"/>
      <protection/>
    </xf>
    <xf numFmtId="0" fontId="31" fillId="0" borderId="79" xfId="101" applyFont="1" applyBorder="1" applyAlignment="1">
      <alignment horizontal="justify" vertical="center" wrapText="1"/>
      <protection/>
    </xf>
    <xf numFmtId="0" fontId="31" fillId="0" borderId="95" xfId="101" applyFont="1" applyBorder="1" applyAlignment="1">
      <alignment horizontal="left" vertical="center" wrapText="1"/>
      <protection/>
    </xf>
    <xf numFmtId="0" fontId="31" fillId="0" borderId="96" xfId="101" applyFont="1" applyBorder="1" applyAlignment="1">
      <alignment horizontal="center" vertical="center" wrapText="1"/>
      <protection/>
    </xf>
    <xf numFmtId="0" fontId="31" fillId="0" borderId="86" xfId="101" applyFont="1" applyBorder="1" applyAlignment="1">
      <alignment horizontal="center" vertical="center" wrapText="1"/>
      <protection/>
    </xf>
    <xf numFmtId="41" fontId="31" fillId="0" borderId="86" xfId="84" applyFont="1" applyBorder="1" applyAlignment="1">
      <alignment horizontal="right" vertical="center" wrapText="1"/>
    </xf>
    <xf numFmtId="0" fontId="31" fillId="0" borderId="87" xfId="101" applyFont="1" applyBorder="1" applyAlignment="1">
      <alignment horizontal="left" vertical="center" wrapText="1"/>
      <protection/>
    </xf>
    <xf numFmtId="0" fontId="31" fillId="0" borderId="40" xfId="101" applyFont="1" applyBorder="1" applyAlignment="1">
      <alignment horizontal="center" vertical="center" wrapText="1"/>
      <protection/>
    </xf>
    <xf numFmtId="41" fontId="31" fillId="0" borderId="40" xfId="84" applyFont="1" applyBorder="1" applyAlignment="1">
      <alignment horizontal="center" vertical="center" wrapText="1"/>
    </xf>
    <xf numFmtId="0" fontId="31" fillId="0" borderId="97" xfId="101" applyFont="1" applyBorder="1" applyAlignment="1">
      <alignment horizontal="left" vertical="center" wrapText="1"/>
      <protection/>
    </xf>
    <xf numFmtId="0" fontId="31" fillId="0" borderId="33" xfId="101" applyFont="1" applyBorder="1" applyAlignment="1">
      <alignment horizontal="center" vertical="center" wrapText="1"/>
      <protection/>
    </xf>
    <xf numFmtId="41" fontId="31" fillId="0" borderId="30" xfId="84" applyFont="1" applyBorder="1" applyAlignment="1">
      <alignment horizontal="center" vertical="center" wrapText="1"/>
    </xf>
    <xf numFmtId="0" fontId="31" fillId="0" borderId="35" xfId="101" applyFont="1" applyBorder="1" applyAlignment="1">
      <alignment horizontal="left" vertical="center" wrapText="1"/>
      <protection/>
    </xf>
    <xf numFmtId="0" fontId="31" fillId="0" borderId="98" xfId="101" applyFont="1" applyBorder="1" applyAlignment="1">
      <alignment horizontal="center" vertical="center" wrapText="1"/>
      <protection/>
    </xf>
    <xf numFmtId="41" fontId="31" fillId="0" borderId="31" xfId="84" applyFont="1" applyBorder="1" applyAlignment="1">
      <alignment horizontal="center" vertical="center" wrapText="1"/>
    </xf>
    <xf numFmtId="0" fontId="31" fillId="0" borderId="99" xfId="101" applyFont="1" applyBorder="1" applyAlignment="1">
      <alignment horizontal="left" vertical="center" wrapText="1"/>
      <protection/>
    </xf>
    <xf numFmtId="0" fontId="29" fillId="20" borderId="75" xfId="101" applyFont="1" applyFill="1" applyBorder="1" applyAlignment="1">
      <alignment horizontal="center" vertical="center" wrapText="1"/>
      <protection/>
    </xf>
    <xf numFmtId="0" fontId="29" fillId="20" borderId="38" xfId="101" applyFont="1" applyFill="1" applyBorder="1" applyAlignment="1">
      <alignment horizontal="center" vertical="center" wrapText="1"/>
      <protection/>
    </xf>
    <xf numFmtId="0" fontId="29" fillId="20" borderId="100" xfId="101" applyFont="1" applyFill="1" applyBorder="1" applyAlignment="1">
      <alignment horizontal="center" vertical="center" wrapText="1"/>
      <protection/>
    </xf>
    <xf numFmtId="0" fontId="31" fillId="0" borderId="67" xfId="101" applyFont="1" applyBorder="1" applyAlignment="1">
      <alignment horizontal="center" vertical="center" wrapText="1"/>
      <protection/>
    </xf>
    <xf numFmtId="0" fontId="31" fillId="0" borderId="37" xfId="101" applyFont="1" applyBorder="1" applyAlignment="1">
      <alignment horizontal="center" vertical="center" wrapText="1"/>
      <protection/>
    </xf>
    <xf numFmtId="41" fontId="31" fillId="0" borderId="37" xfId="84" applyFont="1" applyBorder="1" applyAlignment="1">
      <alignment horizontal="center" vertical="center" wrapText="1"/>
    </xf>
    <xf numFmtId="0" fontId="31" fillId="0" borderId="68" xfId="101" applyFont="1" applyBorder="1" applyAlignment="1">
      <alignment horizontal="center" vertical="center" wrapText="1"/>
      <protection/>
    </xf>
    <xf numFmtId="0" fontId="31" fillId="0" borderId="69" xfId="101" applyFont="1" applyBorder="1" applyAlignment="1">
      <alignment horizontal="center" vertical="center" wrapText="1"/>
      <protection/>
    </xf>
    <xf numFmtId="0" fontId="31" fillId="0" borderId="70" xfId="101" applyFont="1" applyBorder="1" applyAlignment="1">
      <alignment horizontal="center" vertical="center" wrapText="1"/>
      <protection/>
    </xf>
    <xf numFmtId="41" fontId="31" fillId="0" borderId="70" xfId="84" applyFont="1" applyBorder="1" applyAlignment="1">
      <alignment horizontal="center" vertical="center" wrapText="1"/>
    </xf>
    <xf numFmtId="0" fontId="31" fillId="0" borderId="71" xfId="101" applyFont="1" applyBorder="1" applyAlignment="1">
      <alignment horizontal="center" vertical="center" wrapText="1"/>
      <protection/>
    </xf>
    <xf numFmtId="0" fontId="31" fillId="0" borderId="72" xfId="101" applyFont="1" applyBorder="1" applyAlignment="1">
      <alignment horizontal="center" vertical="center" wrapText="1"/>
      <protection/>
    </xf>
    <xf numFmtId="0" fontId="31" fillId="0" borderId="73" xfId="101" applyFont="1" applyBorder="1" applyAlignment="1">
      <alignment horizontal="center" vertical="center" wrapText="1"/>
      <protection/>
    </xf>
    <xf numFmtId="41" fontId="31" fillId="0" borderId="73" xfId="84" applyFont="1" applyBorder="1" applyAlignment="1">
      <alignment horizontal="center" vertical="center" wrapText="1"/>
    </xf>
    <xf numFmtId="0" fontId="31" fillId="0" borderId="74" xfId="101" applyFont="1" applyBorder="1" applyAlignment="1">
      <alignment horizontal="center" vertical="center" wrapText="1"/>
      <protection/>
    </xf>
    <xf numFmtId="0" fontId="31" fillId="0" borderId="75" xfId="101" applyFont="1" applyBorder="1" applyAlignment="1">
      <alignment horizontal="center" vertical="center" wrapText="1"/>
      <protection/>
    </xf>
    <xf numFmtId="0" fontId="31" fillId="0" borderId="38" xfId="101" applyFont="1" applyBorder="1" applyAlignment="1">
      <alignment horizontal="center" vertical="center" wrapText="1"/>
      <protection/>
    </xf>
    <xf numFmtId="41" fontId="31" fillId="0" borderId="38" xfId="84" applyFont="1" applyBorder="1" applyAlignment="1">
      <alignment horizontal="center" vertical="center" wrapText="1"/>
    </xf>
    <xf numFmtId="0" fontId="31" fillId="0" borderId="100" xfId="101" applyFont="1" applyBorder="1" applyAlignment="1">
      <alignment horizontal="center" vertical="center" wrapText="1"/>
      <protection/>
    </xf>
    <xf numFmtId="0" fontId="7" fillId="0" borderId="4" xfId="102" applyFont="1" applyBorder="1" applyAlignment="1">
      <alignment vertical="center"/>
      <protection/>
    </xf>
    <xf numFmtId="0" fontId="31" fillId="0" borderId="101" xfId="101" applyFont="1" applyBorder="1" applyAlignment="1">
      <alignment horizontal="center" vertical="center" wrapText="1"/>
      <protection/>
    </xf>
    <xf numFmtId="41" fontId="31" fillId="0" borderId="47" xfId="84" applyFont="1" applyBorder="1" applyAlignment="1">
      <alignment horizontal="center" vertical="center" wrapText="1"/>
    </xf>
    <xf numFmtId="0" fontId="31" fillId="0" borderId="102" xfId="101" applyFont="1" applyBorder="1" applyAlignment="1">
      <alignment horizontal="center" vertical="center" wrapText="1"/>
      <protection/>
    </xf>
    <xf numFmtId="0" fontId="29" fillId="20" borderId="103" xfId="101" applyFont="1" applyFill="1" applyBorder="1" applyAlignment="1">
      <alignment horizontal="center" vertical="center" wrapText="1"/>
      <protection/>
    </xf>
    <xf numFmtId="0" fontId="31" fillId="0" borderId="104" xfId="101" applyFont="1" applyBorder="1" applyAlignment="1">
      <alignment horizontal="center" vertical="center" wrapText="1"/>
      <protection/>
    </xf>
    <xf numFmtId="0" fontId="31" fillId="0" borderId="105" xfId="101" applyFont="1" applyBorder="1" applyAlignment="1">
      <alignment horizontal="center" vertical="center" wrapText="1"/>
      <protection/>
    </xf>
    <xf numFmtId="0" fontId="31" fillId="0" borderId="106" xfId="101" applyFont="1" applyBorder="1" applyAlignment="1">
      <alignment horizontal="center" vertical="center" wrapText="1"/>
      <protection/>
    </xf>
    <xf numFmtId="0" fontId="31" fillId="0" borderId="107" xfId="101" applyFont="1" applyBorder="1" applyAlignment="1">
      <alignment horizontal="center" vertical="center" wrapText="1"/>
      <protection/>
    </xf>
    <xf numFmtId="0" fontId="31" fillId="0" borderId="81" xfId="101" applyFont="1" applyBorder="1" applyAlignment="1">
      <alignment horizontal="center" vertical="center" wrapText="1"/>
      <protection/>
    </xf>
    <xf numFmtId="41" fontId="31" fillId="0" borderId="29" xfId="84" applyFont="1" applyBorder="1" applyAlignment="1">
      <alignment horizontal="center" vertical="center" wrapText="1"/>
    </xf>
    <xf numFmtId="0" fontId="31" fillId="0" borderId="82" xfId="101" applyFont="1" applyBorder="1" applyAlignment="1">
      <alignment horizontal="center" vertical="center" wrapText="1"/>
      <protection/>
    </xf>
    <xf numFmtId="0" fontId="31" fillId="0" borderId="108" xfId="101" applyFont="1" applyBorder="1" applyAlignment="1">
      <alignment horizontal="center" vertical="center" wrapText="1"/>
      <protection/>
    </xf>
    <xf numFmtId="0" fontId="31" fillId="0" borderId="109" xfId="101" applyFont="1" applyBorder="1" applyAlignment="1">
      <alignment horizontal="center" vertical="center" wrapText="1"/>
      <protection/>
    </xf>
    <xf numFmtId="0" fontId="31" fillId="0" borderId="110" xfId="101" applyFont="1" applyBorder="1" applyAlignment="1">
      <alignment horizontal="center" vertical="center" wrapText="1"/>
      <protection/>
    </xf>
    <xf numFmtId="41" fontId="31" fillId="0" borderId="110" xfId="84" applyFont="1" applyBorder="1" applyAlignment="1">
      <alignment horizontal="right" vertical="center" wrapText="1"/>
    </xf>
    <xf numFmtId="0" fontId="31" fillId="0" borderId="111" xfId="101" applyFont="1" applyBorder="1" applyAlignment="1">
      <alignment horizontal="center" vertical="center" wrapText="1"/>
      <protection/>
    </xf>
    <xf numFmtId="0" fontId="31" fillId="0" borderId="49" xfId="101" applyFont="1" applyBorder="1" applyAlignment="1">
      <alignment horizontal="center" vertical="center" wrapText="1"/>
      <protection/>
    </xf>
    <xf numFmtId="0" fontId="31" fillId="0" borderId="95" xfId="101" applyFont="1" applyBorder="1" applyAlignment="1">
      <alignment horizontal="center" vertical="center" wrapText="1"/>
      <protection/>
    </xf>
    <xf numFmtId="0" fontId="31" fillId="0" borderId="112" xfId="101" applyFont="1" applyBorder="1" applyAlignment="1">
      <alignment horizontal="center" vertical="center" wrapText="1"/>
      <protection/>
    </xf>
    <xf numFmtId="0" fontId="31" fillId="0" borderId="89" xfId="101" applyFont="1" applyBorder="1" applyAlignment="1">
      <alignment horizontal="center" vertical="center" wrapText="1"/>
      <protection/>
    </xf>
    <xf numFmtId="41" fontId="31" fillId="0" borderId="50" xfId="84" applyFont="1" applyBorder="1" applyAlignment="1">
      <alignment horizontal="center" vertical="center" wrapText="1"/>
    </xf>
    <xf numFmtId="0" fontId="31" fillId="0" borderId="51" xfId="101" applyFont="1" applyBorder="1" applyAlignment="1">
      <alignment horizontal="center" vertical="center" wrapText="1"/>
      <protection/>
    </xf>
    <xf numFmtId="0" fontId="31" fillId="0" borderId="113" xfId="101" applyFont="1" applyBorder="1" applyAlignment="1">
      <alignment horizontal="center" vertical="center" wrapText="1"/>
      <protection/>
    </xf>
    <xf numFmtId="0" fontId="31" fillId="0" borderId="114" xfId="101" applyFont="1" applyBorder="1" applyAlignment="1">
      <alignment horizontal="center" vertical="center" wrapText="1"/>
      <protection/>
    </xf>
    <xf numFmtId="0" fontId="29" fillId="0" borderId="20" xfId="101" applyFont="1" applyBorder="1" applyAlignment="1">
      <alignment horizontal="center" vertical="center" wrapText="1"/>
      <protection/>
    </xf>
    <xf numFmtId="0" fontId="31" fillId="0" borderId="115" xfId="101" applyFont="1" applyBorder="1" applyAlignment="1">
      <alignment horizontal="center" vertical="center" wrapText="1"/>
      <protection/>
    </xf>
    <xf numFmtId="0" fontId="31" fillId="0" borderId="55" xfId="101" applyFont="1" applyBorder="1" applyAlignment="1">
      <alignment horizontal="center" vertical="center" wrapText="1"/>
      <protection/>
    </xf>
    <xf numFmtId="0" fontId="31" fillId="0" borderId="116" xfId="101" applyFont="1" applyBorder="1" applyAlignment="1">
      <alignment horizontal="right" vertical="center" wrapText="1"/>
      <protection/>
    </xf>
    <xf numFmtId="0" fontId="31" fillId="0" borderId="117" xfId="101" applyFont="1" applyBorder="1" applyAlignment="1">
      <alignment horizontal="center" vertical="center" wrapText="1"/>
      <protection/>
    </xf>
    <xf numFmtId="0" fontId="7" fillId="0" borderId="4" xfId="101" applyFont="1" applyBorder="1" applyAlignment="1">
      <alignment vertical="center"/>
      <protection/>
    </xf>
    <xf numFmtId="0" fontId="31" fillId="0" borderId="118" xfId="101" applyFont="1" applyBorder="1" applyAlignment="1">
      <alignment horizontal="center" vertical="center" wrapText="1"/>
      <protection/>
    </xf>
    <xf numFmtId="41" fontId="31" fillId="0" borderId="119" xfId="84" applyFont="1" applyBorder="1" applyAlignment="1">
      <alignment horizontal="center" vertical="center" wrapText="1"/>
    </xf>
    <xf numFmtId="0" fontId="31" fillId="0" borderId="120" xfId="101" applyFont="1" applyBorder="1" applyAlignment="1">
      <alignment horizontal="center" vertical="center" wrapText="1"/>
      <protection/>
    </xf>
    <xf numFmtId="0" fontId="31" fillId="0" borderId="35" xfId="101" applyFont="1" applyBorder="1" applyAlignment="1">
      <alignment horizontal="center" vertical="center" wrapText="1"/>
      <protection/>
    </xf>
    <xf numFmtId="0" fontId="31" fillId="0" borderId="99" xfId="101" applyFont="1" applyBorder="1" applyAlignment="1">
      <alignment horizontal="center" vertical="center" wrapText="1"/>
      <protection/>
    </xf>
    <xf numFmtId="0" fontId="31" fillId="0" borderId="103" xfId="101" applyFont="1" applyBorder="1" applyAlignment="1">
      <alignment horizontal="center" vertical="center" wrapText="1"/>
      <protection/>
    </xf>
    <xf numFmtId="41" fontId="29" fillId="0" borderId="17" xfId="84" applyFont="1" applyBorder="1" applyAlignment="1">
      <alignment horizontal="right" vertical="center" wrapText="1"/>
    </xf>
    <xf numFmtId="0" fontId="34" fillId="0" borderId="0" xfId="102" applyFont="1" applyAlignment="1">
      <alignment horizontal="center" vertical="center"/>
      <protection/>
    </xf>
    <xf numFmtId="0" fontId="29" fillId="20" borderId="15" xfId="102" applyFont="1" applyFill="1" applyBorder="1" applyAlignment="1">
      <alignment horizontal="center" vertical="center" wrapText="1"/>
      <protection/>
    </xf>
    <xf numFmtId="0" fontId="29" fillId="20" borderId="17" xfId="102" applyFont="1" applyFill="1" applyBorder="1" applyAlignment="1">
      <alignment horizontal="center" vertical="center" wrapText="1"/>
      <protection/>
    </xf>
    <xf numFmtId="0" fontId="29" fillId="20" borderId="18" xfId="102" applyFont="1" applyFill="1" applyBorder="1" applyAlignment="1">
      <alignment horizontal="center" vertical="center" wrapText="1"/>
      <protection/>
    </xf>
    <xf numFmtId="0" fontId="31" fillId="0" borderId="79" xfId="102" applyFont="1" applyBorder="1" applyAlignment="1">
      <alignment horizontal="left" vertical="center" wrapText="1" indent="1"/>
      <protection/>
    </xf>
    <xf numFmtId="176" fontId="31" fillId="0" borderId="80" xfId="102" applyNumberFormat="1" applyFont="1" applyBorder="1" applyAlignment="1">
      <alignment horizontal="right" vertical="center" wrapText="1"/>
      <protection/>
    </xf>
    <xf numFmtId="0" fontId="31" fillId="0" borderId="44" xfId="102" applyFont="1" applyBorder="1" applyAlignment="1">
      <alignment horizontal="left" vertical="center" wrapText="1" indent="1"/>
      <protection/>
    </xf>
    <xf numFmtId="176" fontId="31" fillId="0" borderId="45" xfId="102" applyNumberFormat="1" applyFont="1" applyBorder="1" applyAlignment="1">
      <alignment horizontal="right" vertical="center" wrapText="1"/>
      <protection/>
    </xf>
    <xf numFmtId="0" fontId="31" fillId="0" borderId="81" xfId="102" applyFont="1" applyBorder="1" applyAlignment="1">
      <alignment horizontal="left" vertical="center" wrapText="1" indent="1"/>
      <protection/>
    </xf>
    <xf numFmtId="176" fontId="31" fillId="0" borderId="82" xfId="102" applyNumberFormat="1" applyFont="1" applyBorder="1" applyAlignment="1">
      <alignment horizontal="right" vertical="center" wrapText="1"/>
      <protection/>
    </xf>
    <xf numFmtId="0" fontId="31" fillId="0" borderId="15" xfId="102" applyFont="1" applyBorder="1" applyAlignment="1">
      <alignment horizontal="center" vertical="center" wrapText="1"/>
      <protection/>
    </xf>
    <xf numFmtId="176" fontId="29" fillId="0" borderId="18" xfId="102" applyNumberFormat="1" applyFont="1" applyBorder="1" applyAlignment="1">
      <alignment horizontal="right" vertical="center" wrapText="1"/>
      <protection/>
    </xf>
    <xf numFmtId="0" fontId="31" fillId="0" borderId="51" xfId="101" applyFont="1" applyBorder="1" applyAlignment="1">
      <alignment horizontal="left" vertical="center" wrapText="1"/>
      <protection/>
    </xf>
    <xf numFmtId="0" fontId="31" fillId="0" borderId="58" xfId="101" applyFont="1" applyBorder="1" applyAlignment="1">
      <alignment horizontal="justify" vertical="center" wrapText="1"/>
      <protection/>
    </xf>
    <xf numFmtId="41" fontId="29" fillId="0" borderId="58" xfId="84" applyFont="1" applyBorder="1" applyAlignment="1">
      <alignment horizontal="right" vertical="center" wrapText="1"/>
    </xf>
    <xf numFmtId="0" fontId="31" fillId="0" borderId="59" xfId="101" applyFont="1" applyBorder="1" applyAlignment="1">
      <alignment horizontal="center" vertical="center" wrapText="1"/>
      <protection/>
    </xf>
    <xf numFmtId="0" fontId="23" fillId="0" borderId="0" xfId="102" applyFont="1" applyAlignment="1">
      <alignment vertical="center"/>
      <protection/>
    </xf>
    <xf numFmtId="0" fontId="30" fillId="0" borderId="0" xfId="102" applyFont="1" applyAlignment="1">
      <alignment horizontal="center" vertical="center"/>
      <protection/>
    </xf>
    <xf numFmtId="0" fontId="29" fillId="20" borderId="16" xfId="102" applyFont="1" applyFill="1" applyBorder="1" applyAlignment="1">
      <alignment horizontal="center" vertical="center" wrapText="1"/>
      <protection/>
    </xf>
    <xf numFmtId="0" fontId="31" fillId="0" borderId="19" xfId="0" applyFont="1" applyBorder="1" applyAlignment="1">
      <alignment horizontal="left" vertical="center" wrapText="1"/>
    </xf>
    <xf numFmtId="0" fontId="29" fillId="0" borderId="43" xfId="102" applyFont="1" applyBorder="1" applyAlignment="1">
      <alignment horizontal="left" vertical="center" wrapText="1"/>
      <protection/>
    </xf>
    <xf numFmtId="0" fontId="29" fillId="0" borderId="80" xfId="102" applyFont="1" applyBorder="1" applyAlignment="1">
      <alignment horizontal="left" vertical="center" wrapText="1"/>
      <protection/>
    </xf>
    <xf numFmtId="0" fontId="29" fillId="0" borderId="17" xfId="102" applyFont="1" applyBorder="1" applyAlignment="1">
      <alignment horizontal="justify" vertical="center" wrapText="1"/>
      <protection/>
    </xf>
    <xf numFmtId="0" fontId="29" fillId="0" borderId="18" xfId="102" applyFont="1" applyBorder="1" applyAlignment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31" fillId="0" borderId="60" xfId="102" applyFont="1" applyBorder="1" applyAlignment="1">
      <alignment horizontal="center" vertical="center" wrapText="1"/>
      <protection/>
    </xf>
    <xf numFmtId="0" fontId="29" fillId="0" borderId="49" xfId="102" applyFont="1" applyBorder="1" applyAlignment="1">
      <alignment horizontal="left" vertical="center" wrapText="1"/>
      <protection/>
    </xf>
    <xf numFmtId="0" fontId="31" fillId="0" borderId="30" xfId="102" applyFont="1" applyBorder="1" applyAlignment="1">
      <alignment horizontal="center" vertical="center" wrapText="1"/>
      <protection/>
    </xf>
    <xf numFmtId="0" fontId="29" fillId="0" borderId="21" xfId="102" applyFont="1" applyBorder="1" applyAlignment="1">
      <alignment horizontal="left" vertical="center" wrapText="1"/>
      <protection/>
    </xf>
    <xf numFmtId="0" fontId="29" fillId="0" borderId="55" xfId="102" applyFont="1" applyBorder="1" applyAlignment="1">
      <alignment horizontal="left" vertical="center" wrapText="1"/>
      <protection/>
    </xf>
    <xf numFmtId="0" fontId="31" fillId="0" borderId="61" xfId="102" applyFont="1" applyBorder="1" applyAlignment="1">
      <alignment horizontal="center" vertical="center" wrapText="1"/>
      <protection/>
    </xf>
    <xf numFmtId="0" fontId="31" fillId="0" borderId="31" xfId="102" applyFont="1" applyBorder="1" applyAlignment="1">
      <alignment horizontal="center" vertical="center" wrapText="1"/>
      <protection/>
    </xf>
    <xf numFmtId="0" fontId="29" fillId="0" borderId="23" xfId="102" applyFont="1" applyBorder="1" applyAlignment="1">
      <alignment horizontal="left" vertical="center" wrapText="1"/>
      <protection/>
    </xf>
    <xf numFmtId="0" fontId="31" fillId="0" borderId="121" xfId="101" applyFont="1" applyBorder="1" applyAlignment="1">
      <alignment horizontal="center" vertical="center" wrapText="1"/>
      <protection/>
    </xf>
    <xf numFmtId="0" fontId="31" fillId="0" borderId="34" xfId="101" applyFont="1" applyBorder="1" applyAlignment="1">
      <alignment horizontal="center" vertical="center" wrapText="1"/>
      <protection/>
    </xf>
    <xf numFmtId="0" fontId="31" fillId="0" borderId="122" xfId="101" applyFont="1" applyBorder="1" applyAlignment="1">
      <alignment horizontal="center" vertical="center" wrapText="1"/>
      <protection/>
    </xf>
    <xf numFmtId="0" fontId="29" fillId="0" borderId="38" xfId="101" applyFont="1" applyBorder="1" applyAlignment="1">
      <alignment horizontal="center" vertical="center" wrapText="1"/>
      <protection/>
    </xf>
    <xf numFmtId="41" fontId="29" fillId="0" borderId="38" xfId="84" applyFont="1" applyBorder="1" applyAlignment="1">
      <alignment horizontal="right" vertical="center" wrapText="1"/>
    </xf>
    <xf numFmtId="0" fontId="29" fillId="0" borderId="100" xfId="101" applyFont="1" applyBorder="1" applyAlignment="1">
      <alignment horizontal="center" vertical="center" wrapText="1"/>
      <protection/>
    </xf>
    <xf numFmtId="0" fontId="29" fillId="20" borderId="123" xfId="101" applyFont="1" applyFill="1" applyBorder="1" applyAlignment="1">
      <alignment horizontal="center" vertical="center" wrapText="1"/>
      <protection/>
    </xf>
    <xf numFmtId="0" fontId="29" fillId="20" borderId="110" xfId="101" applyFont="1" applyFill="1" applyBorder="1" applyAlignment="1">
      <alignment horizontal="center" vertical="center" wrapText="1"/>
      <protection/>
    </xf>
    <xf numFmtId="41" fontId="29" fillId="0" borderId="124" xfId="84" applyFont="1" applyBorder="1" applyAlignment="1">
      <alignment horizontal="center" vertical="center" wrapText="1"/>
    </xf>
    <xf numFmtId="41" fontId="31" fillId="0" borderId="125" xfId="84" applyFont="1" applyBorder="1" applyAlignment="1">
      <alignment horizontal="center" vertical="center" wrapText="1"/>
    </xf>
    <xf numFmtId="41" fontId="29" fillId="0" borderId="125" xfId="84" applyFont="1" applyBorder="1" applyAlignment="1">
      <alignment horizontal="center" vertical="center" wrapText="1"/>
    </xf>
    <xf numFmtId="41" fontId="29" fillId="0" borderId="30" xfId="84" applyFont="1" applyBorder="1" applyAlignment="1">
      <alignment horizontal="right" vertical="center" wrapText="1"/>
    </xf>
    <xf numFmtId="41" fontId="31" fillId="0" borderId="124" xfId="84" applyFont="1" applyBorder="1" applyAlignment="1">
      <alignment horizontal="center" vertical="center" wrapText="1"/>
    </xf>
    <xf numFmtId="41" fontId="29" fillId="0" borderId="30" xfId="84" applyFont="1" applyBorder="1" applyAlignment="1">
      <alignment horizontal="center" vertical="center" wrapText="1"/>
    </xf>
    <xf numFmtId="0" fontId="29" fillId="0" borderId="98" xfId="101" applyFont="1" applyBorder="1" applyAlignment="1">
      <alignment horizontal="center" vertical="center" wrapText="1"/>
      <protection/>
    </xf>
    <xf numFmtId="41" fontId="29" fillId="0" borderId="31" xfId="84" applyFont="1" applyBorder="1" applyAlignment="1">
      <alignment horizontal="center" vertical="center" wrapText="1"/>
    </xf>
    <xf numFmtId="41" fontId="29" fillId="0" borderId="31" xfId="84" applyFont="1" applyBorder="1" applyAlignment="1">
      <alignment horizontal="right" vertical="center" wrapText="1"/>
    </xf>
    <xf numFmtId="0" fontId="29" fillId="0" borderId="99" xfId="101" applyFont="1" applyBorder="1" applyAlignment="1">
      <alignment horizontal="left" vertical="center" wrapText="1"/>
      <protection/>
    </xf>
    <xf numFmtId="0" fontId="29" fillId="20" borderId="62" xfId="101" applyFont="1" applyFill="1" applyBorder="1" applyAlignment="1">
      <alignment horizontal="center" vertical="center" wrapText="1"/>
      <protection/>
    </xf>
    <xf numFmtId="0" fontId="29" fillId="20" borderId="63" xfId="101" applyFont="1" applyFill="1" applyBorder="1" applyAlignment="1">
      <alignment horizontal="center" vertical="center" wrapText="1"/>
      <protection/>
    </xf>
    <xf numFmtId="0" fontId="29" fillId="20" borderId="64" xfId="101" applyFont="1" applyFill="1" applyBorder="1" applyAlignment="1">
      <alignment horizontal="center" vertical="center" wrapText="1"/>
      <protection/>
    </xf>
    <xf numFmtId="0" fontId="29" fillId="0" borderId="42" xfId="101" applyFont="1" applyBorder="1" applyAlignment="1">
      <alignment horizontal="left" vertical="center" wrapText="1"/>
      <protection/>
    </xf>
    <xf numFmtId="0" fontId="6" fillId="0" borderId="0" xfId="101" applyFont="1" applyBorder="1" applyAlignment="1">
      <alignment vertical="center"/>
      <protection/>
    </xf>
    <xf numFmtId="0" fontId="30" fillId="0" borderId="44" xfId="101" applyFont="1" applyBorder="1" applyAlignment="1">
      <alignment horizontal="left" vertical="center" wrapText="1" indent="1"/>
      <protection/>
    </xf>
    <xf numFmtId="0" fontId="29" fillId="0" borderId="44" xfId="101" applyFont="1" applyBorder="1" applyAlignment="1">
      <alignment horizontal="justify" vertical="center" wrapText="1"/>
      <protection/>
    </xf>
    <xf numFmtId="0" fontId="30" fillId="0" borderId="46" xfId="101" applyFont="1" applyBorder="1" applyAlignment="1">
      <alignment horizontal="left" vertical="center" wrapText="1" indent="1"/>
      <protection/>
    </xf>
    <xf numFmtId="41" fontId="31" fillId="0" borderId="47" xfId="84" applyFont="1" applyBorder="1" applyAlignment="1">
      <alignment horizontal="justify" vertical="center" wrapText="1"/>
    </xf>
    <xf numFmtId="0" fontId="31" fillId="0" borderId="48" xfId="101" applyFont="1" applyBorder="1" applyAlignment="1">
      <alignment horizontal="justify" vertical="center" wrapText="1"/>
      <protection/>
    </xf>
    <xf numFmtId="0" fontId="31" fillId="0" borderId="126" xfId="101" applyFont="1" applyBorder="1" applyAlignment="1">
      <alignment horizontal="center" vertical="center" wrapText="1"/>
      <protection/>
    </xf>
    <xf numFmtId="41" fontId="31" fillId="0" borderId="127" xfId="84" applyFont="1" applyBorder="1" applyAlignment="1">
      <alignment horizontal="center" vertical="center" wrapText="1"/>
    </xf>
    <xf numFmtId="0" fontId="31" fillId="0" borderId="128" xfId="101" applyFont="1" applyBorder="1" applyAlignment="1">
      <alignment horizontal="center" vertical="center" wrapText="1"/>
      <protection/>
    </xf>
    <xf numFmtId="0" fontId="31" fillId="0" borderId="129" xfId="101" applyFont="1" applyBorder="1" applyAlignment="1">
      <alignment horizontal="center" vertical="center" wrapText="1"/>
      <protection/>
    </xf>
    <xf numFmtId="0" fontId="31" fillId="0" borderId="130" xfId="101" applyFont="1" applyBorder="1" applyAlignment="1">
      <alignment horizontal="center" vertical="center" wrapText="1"/>
      <protection/>
    </xf>
    <xf numFmtId="41" fontId="31" fillId="0" borderId="130" xfId="84" applyFont="1" applyBorder="1" applyAlignment="1">
      <alignment horizontal="right" vertical="center" wrapText="1"/>
    </xf>
    <xf numFmtId="0" fontId="31" fillId="0" borderId="131" xfId="101" applyFont="1" applyBorder="1" applyAlignment="1">
      <alignment horizontal="center" vertical="center" wrapText="1"/>
      <protection/>
    </xf>
    <xf numFmtId="41" fontId="31" fillId="0" borderId="61" xfId="84" applyFont="1" applyBorder="1" applyAlignment="1">
      <alignment horizontal="center" vertical="center" wrapText="1"/>
    </xf>
    <xf numFmtId="0" fontId="31" fillId="0" borderId="132" xfId="101" applyFont="1" applyBorder="1" applyAlignment="1">
      <alignment horizontal="center" vertical="center" wrapText="1"/>
      <protection/>
    </xf>
    <xf numFmtId="0" fontId="31" fillId="0" borderId="133" xfId="101" applyFont="1" applyBorder="1" applyAlignment="1">
      <alignment horizontal="center" vertical="center" wrapText="1"/>
      <protection/>
    </xf>
    <xf numFmtId="41" fontId="31" fillId="0" borderId="3" xfId="84" applyFont="1" applyBorder="1" applyAlignment="1">
      <alignment horizontal="right" vertical="center" wrapText="1"/>
    </xf>
    <xf numFmtId="0" fontId="31" fillId="0" borderId="52" xfId="101" applyFont="1" applyBorder="1" applyAlignment="1">
      <alignment horizontal="center" vertical="center" wrapText="1"/>
      <protection/>
    </xf>
    <xf numFmtId="0" fontId="31" fillId="0" borderId="134" xfId="101" applyFont="1" applyBorder="1" applyAlignment="1">
      <alignment horizontal="center" vertical="center" wrapText="1"/>
      <protection/>
    </xf>
    <xf numFmtId="41" fontId="31" fillId="0" borderId="134" xfId="84" applyFont="1" applyBorder="1" applyAlignment="1">
      <alignment horizontal="right" vertical="center" wrapText="1"/>
    </xf>
    <xf numFmtId="0" fontId="31" fillId="0" borderId="135" xfId="101" applyFont="1" applyBorder="1" applyAlignment="1">
      <alignment horizontal="center" vertical="center" wrapText="1"/>
      <protection/>
    </xf>
    <xf numFmtId="41" fontId="31" fillId="0" borderId="61" xfId="84" applyFont="1" applyBorder="1" applyAlignment="1">
      <alignment horizontal="right" vertical="center" wrapText="1"/>
    </xf>
    <xf numFmtId="0" fontId="31" fillId="0" borderId="136" xfId="101" applyFont="1" applyBorder="1" applyAlignment="1">
      <alignment horizontal="center" vertical="center" wrapText="1"/>
      <protection/>
    </xf>
    <xf numFmtId="41" fontId="31" fillId="0" borderId="119" xfId="84" applyFont="1" applyBorder="1" applyAlignment="1">
      <alignment horizontal="right" vertical="center" wrapText="1"/>
    </xf>
    <xf numFmtId="0" fontId="29" fillId="0" borderId="111" xfId="101" applyFont="1" applyBorder="1" applyAlignment="1">
      <alignment horizontal="center" vertical="center" wrapText="1"/>
      <protection/>
    </xf>
    <xf numFmtId="0" fontId="31" fillId="0" borderId="137" xfId="101" applyFont="1" applyBorder="1" applyAlignment="1">
      <alignment horizontal="left" vertical="center" wrapText="1"/>
      <protection/>
    </xf>
    <xf numFmtId="41" fontId="31" fillId="0" borderId="137" xfId="84" applyFont="1" applyBorder="1" applyAlignment="1">
      <alignment horizontal="right" vertical="center" wrapText="1"/>
    </xf>
    <xf numFmtId="0" fontId="31" fillId="0" borderId="97" xfId="101" applyFont="1" applyBorder="1" applyAlignment="1">
      <alignment horizontal="center" vertical="center" wrapText="1"/>
      <protection/>
    </xf>
    <xf numFmtId="49" fontId="33" fillId="0" borderId="3" xfId="102" applyNumberFormat="1" applyFont="1" applyBorder="1" applyAlignment="1">
      <alignment vertical="center" wrapText="1"/>
      <protection/>
    </xf>
    <xf numFmtId="185" fontId="36" fillId="0" borderId="3" xfId="102" applyNumberFormat="1" applyFont="1" applyBorder="1" applyAlignment="1">
      <alignment vertical="center"/>
      <protection/>
    </xf>
    <xf numFmtId="0" fontId="31" fillId="0" borderId="76" xfId="101" applyFont="1" applyBorder="1" applyAlignment="1">
      <alignment vertical="center" wrapText="1"/>
      <protection/>
    </xf>
    <xf numFmtId="0" fontId="31" fillId="0" borderId="92" xfId="101" applyFont="1" applyBorder="1" applyAlignment="1">
      <alignment vertical="center" wrapText="1"/>
      <protection/>
    </xf>
    <xf numFmtId="0" fontId="31" fillId="0" borderId="138" xfId="101" applyFont="1" applyBorder="1" applyAlignment="1">
      <alignment horizontal="center" vertical="center" wrapText="1"/>
      <protection/>
    </xf>
    <xf numFmtId="0" fontId="6" fillId="0" borderId="3" xfId="101" applyFont="1" applyBorder="1" applyAlignment="1">
      <alignment horizontal="left" vertical="center"/>
      <protection/>
    </xf>
    <xf numFmtId="41" fontId="6" fillId="0" borderId="3" xfId="84" applyFont="1" applyBorder="1" applyAlignment="1">
      <alignment vertical="center"/>
    </xf>
    <xf numFmtId="0" fontId="31" fillId="0" borderId="139" xfId="101" applyFont="1" applyBorder="1" applyAlignment="1">
      <alignment horizontal="center" vertical="center" wrapText="1"/>
      <protection/>
    </xf>
    <xf numFmtId="0" fontId="31" fillId="0" borderId="93" xfId="101" applyFont="1" applyBorder="1" applyAlignment="1">
      <alignment horizontal="center" vertical="center" wrapText="1"/>
      <protection/>
    </xf>
    <xf numFmtId="0" fontId="29" fillId="0" borderId="17" xfId="101" applyFont="1" applyBorder="1" applyAlignment="1">
      <alignment horizontal="center" vertical="center" wrapText="1"/>
      <protection/>
    </xf>
    <xf numFmtId="41" fontId="31" fillId="0" borderId="60" xfId="84" applyFont="1" applyBorder="1" applyAlignment="1">
      <alignment horizontal="right" vertical="center" wrapText="1"/>
    </xf>
    <xf numFmtId="0" fontId="31" fillId="0" borderId="32" xfId="101" applyFont="1" applyBorder="1" applyAlignment="1">
      <alignment horizontal="center" vertical="center" wrapText="1"/>
      <protection/>
    </xf>
    <xf numFmtId="41" fontId="29" fillId="0" borderId="56" xfId="84" applyFont="1" applyBorder="1" applyAlignment="1">
      <alignment horizontal="right" vertical="center" wrapText="1"/>
    </xf>
    <xf numFmtId="0" fontId="31" fillId="0" borderId="57" xfId="101" applyFont="1" applyBorder="1" applyAlignment="1">
      <alignment horizontal="center" vertical="center" wrapText="1"/>
      <protection/>
    </xf>
    <xf numFmtId="0" fontId="31" fillId="0" borderId="140" xfId="101" applyFont="1" applyBorder="1" applyAlignment="1">
      <alignment horizontal="center" vertical="center" wrapText="1"/>
      <protection/>
    </xf>
    <xf numFmtId="0" fontId="31" fillId="0" borderId="47" xfId="101" applyFont="1" applyBorder="1" applyAlignment="1">
      <alignment horizontal="center" vertical="center" wrapText="1"/>
      <protection/>
    </xf>
    <xf numFmtId="0" fontId="29" fillId="20" borderId="141" xfId="101" applyFont="1" applyFill="1" applyBorder="1" applyAlignment="1">
      <alignment horizontal="center" vertical="center" wrapText="1"/>
      <protection/>
    </xf>
    <xf numFmtId="0" fontId="31" fillId="0" borderId="141" xfId="101" applyFont="1" applyBorder="1" applyAlignment="1">
      <alignment horizontal="center" vertical="center" wrapText="1"/>
      <protection/>
    </xf>
    <xf numFmtId="0" fontId="4" fillId="0" borderId="0" xfId="101" applyAlignment="1">
      <alignment vertical="center"/>
      <protection/>
    </xf>
    <xf numFmtId="0" fontId="4" fillId="0" borderId="142" xfId="101" applyBorder="1" applyAlignment="1">
      <alignment horizontal="center" vertical="center"/>
      <protection/>
    </xf>
    <xf numFmtId="0" fontId="4" fillId="0" borderId="0" xfId="101" applyBorder="1" applyAlignment="1">
      <alignment horizontal="center" vertical="center"/>
      <protection/>
    </xf>
    <xf numFmtId="0" fontId="4" fillId="0" borderId="5" xfId="101" applyBorder="1" applyAlignment="1">
      <alignment horizontal="center" vertical="center"/>
      <protection/>
    </xf>
    <xf numFmtId="0" fontId="6" fillId="0" borderId="142" xfId="101" applyFont="1" applyBorder="1" applyAlignment="1">
      <alignment vertical="center"/>
      <protection/>
    </xf>
    <xf numFmtId="0" fontId="6" fillId="0" borderId="5" xfId="101" applyFont="1" applyBorder="1" applyAlignment="1">
      <alignment vertical="center"/>
      <protection/>
    </xf>
    <xf numFmtId="0" fontId="4" fillId="0" borderId="0" xfId="101" applyFont="1" applyAlignment="1">
      <alignment vertical="center"/>
      <protection/>
    </xf>
    <xf numFmtId="0" fontId="6" fillId="0" borderId="0" xfId="101" applyFont="1" applyBorder="1" applyAlignment="1">
      <alignment horizontal="center" vertical="center"/>
      <protection/>
    </xf>
    <xf numFmtId="0" fontId="6" fillId="0" borderId="0" xfId="101" applyFont="1" applyBorder="1" applyAlignment="1">
      <alignment horizontal="distributed" vertical="center"/>
      <protection/>
    </xf>
    <xf numFmtId="0" fontId="4" fillId="0" borderId="143" xfId="101" applyFont="1" applyBorder="1" applyAlignment="1">
      <alignment vertical="center"/>
      <protection/>
    </xf>
    <xf numFmtId="0" fontId="4" fillId="0" borderId="144" xfId="101" applyFont="1" applyBorder="1" applyAlignment="1">
      <alignment vertical="center"/>
      <protection/>
    </xf>
    <xf numFmtId="0" fontId="4" fillId="0" borderId="145" xfId="101" applyFont="1" applyBorder="1" applyAlignment="1">
      <alignment vertical="center"/>
      <protection/>
    </xf>
    <xf numFmtId="0" fontId="31" fillId="0" borderId="91" xfId="102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41" fontId="4" fillId="0" borderId="0" xfId="83" applyFont="1" applyFill="1" applyAlignment="1">
      <alignment horizontal="center" vertical="center"/>
    </xf>
    <xf numFmtId="41" fontId="0" fillId="0" borderId="0" xfId="83" applyFont="1" applyFill="1" applyAlignment="1">
      <alignment horizontal="center" vertical="center"/>
    </xf>
    <xf numFmtId="41" fontId="0" fillId="0" borderId="0" xfId="83" applyFont="1" applyFill="1" applyBorder="1" applyAlignment="1">
      <alignment horizontal="center" vertical="center"/>
    </xf>
    <xf numFmtId="0" fontId="45" fillId="0" borderId="0" xfId="102" applyFont="1" applyAlignment="1">
      <alignment vertical="center"/>
      <protection/>
    </xf>
    <xf numFmtId="0" fontId="25" fillId="0" borderId="0" xfId="102" applyFont="1" applyAlignment="1">
      <alignment vertical="center"/>
      <protection/>
    </xf>
    <xf numFmtId="0" fontId="31" fillId="0" borderId="146" xfId="101" applyFont="1" applyBorder="1" applyAlignment="1">
      <alignment horizontal="center" vertical="center" wrapText="1"/>
      <protection/>
    </xf>
    <xf numFmtId="0" fontId="31" fillId="0" borderId="124" xfId="101" applyFont="1" applyBorder="1" applyAlignment="1">
      <alignment horizontal="center" vertical="center" wrapText="1"/>
      <protection/>
    </xf>
    <xf numFmtId="41" fontId="31" fillId="0" borderId="30" xfId="84" applyFont="1" applyBorder="1" applyAlignment="1">
      <alignment horizontal="right" vertical="center" wrapText="1"/>
    </xf>
    <xf numFmtId="0" fontId="31" fillId="0" borderId="147" xfId="101" applyFont="1" applyBorder="1" applyAlignment="1">
      <alignment horizontal="center" vertical="center" wrapText="1"/>
      <protection/>
    </xf>
    <xf numFmtId="41" fontId="31" fillId="0" borderId="148" xfId="84" applyFont="1" applyBorder="1" applyAlignment="1">
      <alignment horizontal="right" vertical="center" wrapText="1"/>
    </xf>
    <xf numFmtId="0" fontId="29" fillId="0" borderId="149" xfId="101" applyFont="1" applyBorder="1" applyAlignment="1">
      <alignment horizontal="left" vertical="center" wrapText="1"/>
      <protection/>
    </xf>
    <xf numFmtId="0" fontId="31" fillId="0" borderId="42" xfId="102" applyFont="1" applyBorder="1" applyAlignment="1">
      <alignment horizontal="center" vertical="center" wrapText="1"/>
      <protection/>
    </xf>
    <xf numFmtId="0" fontId="31" fillId="0" borderId="150" xfId="102" applyFont="1" applyBorder="1" applyAlignment="1">
      <alignment horizontal="center" vertical="center" wrapText="1"/>
      <protection/>
    </xf>
    <xf numFmtId="0" fontId="31" fillId="0" borderId="33" xfId="102" applyFont="1" applyBorder="1" applyAlignment="1">
      <alignment horizontal="center" vertical="center" wrapText="1"/>
      <protection/>
    </xf>
    <xf numFmtId="0" fontId="31" fillId="0" borderId="151" xfId="102" applyFont="1" applyBorder="1" applyAlignment="1">
      <alignment horizontal="center" vertical="center" wrapText="1"/>
      <protection/>
    </xf>
    <xf numFmtId="41" fontId="10" fillId="0" borderId="0" xfId="83" applyFont="1" applyAlignment="1">
      <alignment vertical="center"/>
    </xf>
    <xf numFmtId="0" fontId="28" fillId="0" borderId="0" xfId="102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39" fillId="0" borderId="3" xfId="0" applyFont="1" applyFill="1" applyBorder="1" applyAlignment="1">
      <alignment horizontal="distributed" vertical="center"/>
    </xf>
    <xf numFmtId="0" fontId="39" fillId="0" borderId="3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center" vertical="center"/>
    </xf>
    <xf numFmtId="0" fontId="90" fillId="0" borderId="3" xfId="0" applyFont="1" applyFill="1" applyBorder="1" applyAlignment="1">
      <alignment horizontal="center" vertical="center"/>
    </xf>
    <xf numFmtId="3" fontId="39" fillId="0" borderId="3" xfId="83" applyNumberFormat="1" applyFont="1" applyFill="1" applyBorder="1" applyAlignment="1">
      <alignment horizontal="right" vertical="center"/>
    </xf>
    <xf numFmtId="0" fontId="49" fillId="0" borderId="3" xfId="102" applyFont="1" applyFill="1" applyBorder="1" applyAlignment="1">
      <alignment horizontal="center" vertical="center" wrapText="1"/>
      <protection/>
    </xf>
    <xf numFmtId="177" fontId="39" fillId="0" borderId="3" xfId="0" applyNumberFormat="1" applyFont="1" applyFill="1" applyBorder="1" applyAlignment="1">
      <alignment horizontal="center" vertical="center"/>
    </xf>
    <xf numFmtId="41" fontId="39" fillId="0" borderId="152" xfId="83" applyFont="1" applyFill="1" applyBorder="1" applyAlignment="1">
      <alignment horizontal="center" vertical="center"/>
    </xf>
    <xf numFmtId="3" fontId="39" fillId="0" borderId="3" xfId="0" applyNumberFormat="1" applyFont="1" applyFill="1" applyBorder="1" applyAlignment="1">
      <alignment horizontal="right" vertical="center" wrapText="1"/>
    </xf>
    <xf numFmtId="183" fontId="39" fillId="0" borderId="3" xfId="83" applyNumberFormat="1" applyFont="1" applyFill="1" applyBorder="1" applyAlignment="1">
      <alignment horizontal="right" vertical="center"/>
    </xf>
    <xf numFmtId="10" fontId="39" fillId="0" borderId="3" xfId="0" applyNumberFormat="1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distributed" vertical="center" wrapText="1"/>
    </xf>
    <xf numFmtId="0" fontId="50" fillId="0" borderId="3" xfId="0" applyFont="1" applyFill="1" applyBorder="1" applyAlignment="1">
      <alignment horizontal="distributed" vertical="center"/>
    </xf>
    <xf numFmtId="41" fontId="49" fillId="0" borderId="153" xfId="84" applyFont="1" applyBorder="1" applyAlignment="1">
      <alignment vertical="center" wrapText="1"/>
    </xf>
    <xf numFmtId="0" fontId="47" fillId="0" borderId="3" xfId="102" applyFont="1" applyFill="1" applyBorder="1" applyAlignment="1">
      <alignment horizontal="distributed" vertical="center"/>
      <protection/>
    </xf>
    <xf numFmtId="0" fontId="47" fillId="0" borderId="3" xfId="102" applyFont="1" applyFill="1" applyBorder="1" applyAlignment="1">
      <alignment horizontal="center" vertical="center"/>
      <protection/>
    </xf>
    <xf numFmtId="183" fontId="47" fillId="0" borderId="3" xfId="84" applyNumberFormat="1" applyFont="1" applyFill="1" applyBorder="1" applyAlignment="1">
      <alignment horizontal="right" vertical="center"/>
    </xf>
    <xf numFmtId="41" fontId="49" fillId="0" borderId="3" xfId="84" applyFont="1" applyFill="1" applyBorder="1" applyAlignment="1">
      <alignment horizontal="right" vertical="center" wrapText="1"/>
    </xf>
    <xf numFmtId="41" fontId="49" fillId="0" borderId="152" xfId="84" applyFont="1" applyFill="1" applyBorder="1" applyAlignment="1">
      <alignment horizontal="right" vertical="center" wrapText="1"/>
    </xf>
    <xf numFmtId="0" fontId="39" fillId="0" borderId="3" xfId="102" applyFont="1" applyFill="1" applyBorder="1" applyAlignment="1">
      <alignment horizontal="distributed" vertical="center"/>
      <protection/>
    </xf>
    <xf numFmtId="0" fontId="39" fillId="0" borderId="3" xfId="102" applyFont="1" applyFill="1" applyBorder="1" applyAlignment="1">
      <alignment horizontal="center" vertical="center"/>
      <protection/>
    </xf>
    <xf numFmtId="41" fontId="39" fillId="0" borderId="3" xfId="84" applyFont="1" applyFill="1" applyBorder="1" applyAlignment="1">
      <alignment horizontal="center" vertical="center" wrapText="1"/>
    </xf>
    <xf numFmtId="41" fontId="39" fillId="0" borderId="3" xfId="84" applyFont="1" applyFill="1" applyBorder="1" applyAlignment="1">
      <alignment horizontal="right" vertical="center" wrapText="1"/>
    </xf>
    <xf numFmtId="41" fontId="39" fillId="0" borderId="152" xfId="84" applyFont="1" applyFill="1" applyBorder="1" applyAlignment="1">
      <alignment horizontal="right" vertical="center" wrapText="1"/>
    </xf>
    <xf numFmtId="41" fontId="47" fillId="0" borderId="110" xfId="84" applyFont="1" applyFill="1" applyBorder="1" applyAlignment="1">
      <alignment horizontal="center" vertical="center" wrapText="1"/>
    </xf>
    <xf numFmtId="41" fontId="39" fillId="0" borderId="110" xfId="84" applyFont="1" applyFill="1" applyBorder="1" applyAlignment="1">
      <alignment horizontal="center" vertical="center" wrapText="1"/>
    </xf>
    <xf numFmtId="41" fontId="47" fillId="0" borderId="110" xfId="84" applyFont="1" applyFill="1" applyBorder="1" applyAlignment="1">
      <alignment horizontal="right" vertical="center" wrapText="1"/>
    </xf>
    <xf numFmtId="41" fontId="47" fillId="0" borderId="111" xfId="84" applyFont="1" applyFill="1" applyBorder="1" applyAlignment="1">
      <alignment horizontal="right" vertical="center" wrapText="1"/>
    </xf>
    <xf numFmtId="0" fontId="39" fillId="36" borderId="3" xfId="101" applyNumberFormat="1" applyFont="1" applyFill="1" applyBorder="1" applyAlignment="1" applyProtection="1">
      <alignment horizontal="center" vertical="center" wrapText="1"/>
      <protection/>
    </xf>
    <xf numFmtId="0" fontId="9" fillId="0" borderId="0" xfId="102" applyFont="1" applyAlignment="1">
      <alignment vertical="center"/>
      <protection/>
    </xf>
    <xf numFmtId="0" fontId="39" fillId="0" borderId="56" xfId="102" applyFont="1" applyFill="1" applyBorder="1" applyAlignment="1">
      <alignment horizontal="center" vertical="center"/>
      <protection/>
    </xf>
    <xf numFmtId="41" fontId="39" fillId="0" borderId="56" xfId="84" applyFont="1" applyFill="1" applyBorder="1" applyAlignment="1">
      <alignment horizontal="center" vertical="center" wrapText="1"/>
    </xf>
    <xf numFmtId="41" fontId="39" fillId="37" borderId="3" xfId="85" applyFont="1" applyFill="1" applyBorder="1" applyAlignment="1">
      <alignment horizontal="center" vertical="center" shrinkToFit="1"/>
    </xf>
    <xf numFmtId="41" fontId="39" fillId="0" borderId="56" xfId="84" applyFont="1" applyFill="1" applyBorder="1" applyAlignment="1">
      <alignment horizontal="right" vertical="center" wrapText="1"/>
    </xf>
    <xf numFmtId="41" fontId="39" fillId="0" borderId="83" xfId="84" applyFont="1" applyFill="1" applyBorder="1" applyAlignment="1">
      <alignment horizontal="right" vertical="center" wrapText="1"/>
    </xf>
    <xf numFmtId="41" fontId="39" fillId="37" borderId="56" xfId="85" applyFont="1" applyFill="1" applyBorder="1" applyAlignment="1">
      <alignment horizontal="center" vertical="center" shrinkToFit="1"/>
    </xf>
    <xf numFmtId="0" fontId="90" fillId="0" borderId="3" xfId="0" applyFont="1" applyBorder="1" applyAlignment="1">
      <alignment horizontal="center" vertical="center"/>
    </xf>
    <xf numFmtId="41" fontId="49" fillId="0" borderId="154" xfId="84" applyFont="1" applyBorder="1" applyAlignment="1">
      <alignment horizontal="center" vertical="center" wrapText="1"/>
    </xf>
    <xf numFmtId="41" fontId="49" fillId="0" borderId="154" xfId="84" applyFont="1" applyBorder="1" applyAlignment="1">
      <alignment horizontal="right" vertical="center" wrapText="1"/>
    </xf>
    <xf numFmtId="41" fontId="47" fillId="0" borderId="154" xfId="84" applyFont="1" applyBorder="1" applyAlignment="1">
      <alignment horizontal="right" vertical="center" wrapText="1"/>
    </xf>
    <xf numFmtId="41" fontId="49" fillId="0" borderId="154" xfId="84" applyFont="1" applyFill="1" applyBorder="1" applyAlignment="1">
      <alignment horizontal="right" vertical="center" wrapText="1"/>
    </xf>
    <xf numFmtId="41" fontId="49" fillId="0" borderId="155" xfId="84" applyFont="1" applyBorder="1" applyAlignment="1">
      <alignment horizontal="right" vertical="center" wrapText="1"/>
    </xf>
    <xf numFmtId="41" fontId="51" fillId="0" borderId="0" xfId="83" applyFont="1" applyFill="1" applyAlignment="1">
      <alignment horizontal="center" vertical="center"/>
    </xf>
    <xf numFmtId="41" fontId="90" fillId="0" borderId="0" xfId="83" applyFont="1" applyFill="1" applyAlignment="1">
      <alignment horizontal="center" vertical="center"/>
    </xf>
    <xf numFmtId="41" fontId="39" fillId="0" borderId="0" xfId="83" applyFont="1" applyFill="1" applyAlignment="1">
      <alignment horizontal="center" vertical="center"/>
    </xf>
    <xf numFmtId="0" fontId="88" fillId="0" borderId="3" xfId="0" applyFont="1" applyBorder="1" applyAlignment="1">
      <alignment horizontal="center" vertical="center" wrapText="1"/>
    </xf>
    <xf numFmtId="0" fontId="91" fillId="0" borderId="56" xfId="0" applyFont="1" applyBorder="1" applyAlignment="1">
      <alignment horizontal="center" vertical="center" wrapText="1"/>
    </xf>
    <xf numFmtId="49" fontId="33" fillId="0" borderId="156" xfId="0" applyNumberFormat="1" applyFont="1" applyBorder="1" applyAlignment="1">
      <alignment vertical="center" wrapText="1"/>
    </xf>
    <xf numFmtId="49" fontId="33" fillId="0" borderId="157" xfId="0" applyNumberFormat="1" applyFont="1" applyBorder="1" applyAlignment="1">
      <alignment vertical="center" wrapText="1"/>
    </xf>
    <xf numFmtId="0" fontId="77" fillId="0" borderId="0" xfId="106">
      <alignment vertical="center"/>
      <protection/>
    </xf>
    <xf numFmtId="49" fontId="92" fillId="0" borderId="0" xfId="106" applyNumberFormat="1" applyFont="1" applyFill="1" applyBorder="1" applyAlignment="1">
      <alignment horizontal="left" vertical="center" wrapText="1"/>
      <protection/>
    </xf>
    <xf numFmtId="0" fontId="77" fillId="0" borderId="0" xfId="106" applyFill="1">
      <alignment vertical="center"/>
      <protection/>
    </xf>
    <xf numFmtId="0" fontId="77" fillId="0" borderId="0" xfId="106" applyFill="1" applyAlignment="1">
      <alignment horizontal="right" vertical="center"/>
      <protection/>
    </xf>
    <xf numFmtId="49" fontId="93" fillId="0" borderId="158" xfId="106" applyNumberFormat="1" applyFont="1" applyFill="1" applyBorder="1" applyAlignment="1">
      <alignment horizontal="center" vertical="center" wrapText="1"/>
      <protection/>
    </xf>
    <xf numFmtId="49" fontId="93" fillId="0" borderId="159" xfId="106" applyNumberFormat="1" applyFont="1" applyFill="1" applyBorder="1" applyAlignment="1">
      <alignment horizontal="center" vertical="center" wrapText="1"/>
      <protection/>
    </xf>
    <xf numFmtId="49" fontId="94" fillId="0" borderId="159" xfId="106" applyNumberFormat="1" applyFont="1" applyFill="1" applyBorder="1" applyAlignment="1">
      <alignment horizontal="center" vertical="center" wrapText="1"/>
      <protection/>
    </xf>
    <xf numFmtId="49" fontId="94" fillId="0" borderId="160" xfId="106" applyNumberFormat="1" applyFont="1" applyFill="1" applyBorder="1" applyAlignment="1">
      <alignment horizontal="center" vertical="center" wrapText="1"/>
      <protection/>
    </xf>
    <xf numFmtId="49" fontId="92" fillId="0" borderId="161" xfId="106" applyNumberFormat="1" applyFont="1" applyFill="1" applyBorder="1" applyAlignment="1">
      <alignment horizontal="center" vertical="center" wrapText="1"/>
      <protection/>
    </xf>
    <xf numFmtId="49" fontId="92" fillId="0" borderId="162" xfId="106" applyNumberFormat="1" applyFont="1" applyFill="1" applyBorder="1" applyAlignment="1">
      <alignment horizontal="left" vertical="center" wrapText="1"/>
      <protection/>
    </xf>
    <xf numFmtId="0" fontId="95" fillId="0" borderId="162" xfId="106" applyNumberFormat="1" applyFont="1" applyFill="1" applyBorder="1" applyAlignment="1">
      <alignment horizontal="center" vertical="center" wrapText="1"/>
      <protection/>
    </xf>
    <xf numFmtId="49" fontId="95" fillId="0" borderId="162" xfId="106" applyNumberFormat="1" applyFont="1" applyFill="1" applyBorder="1" applyAlignment="1">
      <alignment horizontal="center" vertical="center" wrapText="1"/>
      <protection/>
    </xf>
    <xf numFmtId="14" fontId="95" fillId="0" borderId="162" xfId="106" applyNumberFormat="1" applyFont="1" applyFill="1" applyBorder="1" applyAlignment="1">
      <alignment horizontal="center" vertical="center" wrapText="1"/>
      <protection/>
    </xf>
    <xf numFmtId="176" fontId="95" fillId="0" borderId="162" xfId="106" applyNumberFormat="1" applyFont="1" applyFill="1" applyBorder="1" applyAlignment="1">
      <alignment horizontal="right" vertical="center" wrapText="1"/>
      <protection/>
    </xf>
    <xf numFmtId="41" fontId="96" fillId="0" borderId="162" xfId="86" applyFont="1" applyFill="1" applyBorder="1">
      <alignment vertical="center"/>
      <protection/>
    </xf>
    <xf numFmtId="41" fontId="77" fillId="0" borderId="162" xfId="86" applyFill="1" applyBorder="1">
      <alignment vertical="center"/>
      <protection/>
    </xf>
    <xf numFmtId="41" fontId="96" fillId="0" borderId="163" xfId="86" applyFont="1" applyFill="1" applyBorder="1">
      <alignment vertical="center"/>
      <protection/>
    </xf>
    <xf numFmtId="14" fontId="77" fillId="0" borderId="0" xfId="106" applyNumberFormat="1">
      <alignment vertical="center"/>
      <protection/>
    </xf>
    <xf numFmtId="49" fontId="92" fillId="0" borderId="164" xfId="106" applyNumberFormat="1" applyFont="1" applyFill="1" applyBorder="1" applyAlignment="1">
      <alignment horizontal="left" vertical="center" wrapText="1"/>
      <protection/>
    </xf>
    <xf numFmtId="0" fontId="95" fillId="0" borderId="164" xfId="106" applyNumberFormat="1" applyFont="1" applyFill="1" applyBorder="1" applyAlignment="1">
      <alignment horizontal="center" vertical="center" wrapText="1"/>
      <protection/>
    </xf>
    <xf numFmtId="49" fontId="95" fillId="0" borderId="164" xfId="106" applyNumberFormat="1" applyFont="1" applyFill="1" applyBorder="1" applyAlignment="1">
      <alignment horizontal="center" vertical="center" wrapText="1"/>
      <protection/>
    </xf>
    <xf numFmtId="176" fontId="95" fillId="0" borderId="164" xfId="106" applyNumberFormat="1" applyFont="1" applyFill="1" applyBorder="1" applyAlignment="1">
      <alignment horizontal="right" vertical="center" wrapText="1"/>
      <protection/>
    </xf>
    <xf numFmtId="41" fontId="96" fillId="0" borderId="164" xfId="86" applyFont="1" applyFill="1" applyBorder="1">
      <alignment vertical="center"/>
      <protection/>
    </xf>
    <xf numFmtId="41" fontId="77" fillId="0" borderId="164" xfId="86" applyFill="1" applyBorder="1">
      <alignment vertical="center"/>
      <protection/>
    </xf>
    <xf numFmtId="41" fontId="96" fillId="0" borderId="165" xfId="86" applyFont="1" applyFill="1" applyBorder="1">
      <alignment vertical="center"/>
      <protection/>
    </xf>
    <xf numFmtId="0" fontId="96" fillId="0" borderId="162" xfId="106" applyFont="1" applyFill="1" applyBorder="1" applyAlignment="1">
      <alignment vertical="center"/>
      <protection/>
    </xf>
    <xf numFmtId="41" fontId="77" fillId="0" borderId="166" xfId="106" applyNumberFormat="1" applyFont="1" applyFill="1" applyBorder="1">
      <alignment vertical="center"/>
      <protection/>
    </xf>
    <xf numFmtId="49" fontId="33" fillId="0" borderId="20" xfId="0" applyNumberFormat="1" applyFont="1" applyBorder="1" applyAlignment="1">
      <alignment vertical="center" wrapText="1"/>
    </xf>
    <xf numFmtId="49" fontId="33" fillId="0" borderId="167" xfId="0" applyNumberFormat="1" applyFont="1" applyBorder="1" applyAlignment="1">
      <alignment vertical="center" wrapText="1"/>
    </xf>
    <xf numFmtId="49" fontId="33" fillId="0" borderId="36" xfId="0" applyNumberFormat="1" applyFont="1" applyBorder="1" applyAlignment="1">
      <alignment vertical="center" wrapText="1"/>
    </xf>
    <xf numFmtId="0" fontId="31" fillId="0" borderId="168" xfId="101" applyFont="1" applyBorder="1" applyAlignment="1">
      <alignment horizontal="center" vertical="center" wrapText="1"/>
      <protection/>
    </xf>
    <xf numFmtId="41" fontId="31" fillId="0" borderId="30" xfId="83" applyFont="1" applyBorder="1" applyAlignment="1">
      <alignment horizontal="right" vertical="center" wrapText="1"/>
    </xf>
    <xf numFmtId="41" fontId="31" fillId="0" borderId="168" xfId="83" applyFont="1" applyBorder="1" applyAlignment="1">
      <alignment horizontal="right" vertical="center" wrapText="1"/>
    </xf>
    <xf numFmtId="185" fontId="54" fillId="0" borderId="36" xfId="0" applyNumberFormat="1" applyFont="1" applyBorder="1" applyAlignment="1">
      <alignment horizontal="right" vertical="center" wrapText="1"/>
    </xf>
    <xf numFmtId="185" fontId="54" fillId="0" borderId="20" xfId="0" applyNumberFormat="1" applyFont="1" applyBorder="1" applyAlignment="1">
      <alignment horizontal="right" vertical="center" wrapText="1"/>
    </xf>
    <xf numFmtId="185" fontId="54" fillId="0" borderId="167" xfId="0" applyNumberFormat="1" applyFont="1" applyBorder="1" applyAlignment="1">
      <alignment horizontal="right" vertical="center" wrapText="1"/>
    </xf>
    <xf numFmtId="3" fontId="90" fillId="0" borderId="3" xfId="83" applyNumberFormat="1" applyFont="1" applyFill="1" applyBorder="1" applyAlignment="1">
      <alignment horizontal="right" vertical="center"/>
    </xf>
    <xf numFmtId="41" fontId="39" fillId="0" borderId="3" xfId="85" applyFont="1" applyFill="1" applyBorder="1" applyAlignment="1">
      <alignment horizontal="left" vertical="center"/>
    </xf>
    <xf numFmtId="41" fontId="39" fillId="0" borderId="3" xfId="85" applyFont="1" applyFill="1" applyBorder="1" applyAlignment="1">
      <alignment horizontal="center" vertical="center" shrinkToFit="1"/>
    </xf>
    <xf numFmtId="41" fontId="39" fillId="0" borderId="56" xfId="85" applyFont="1" applyFill="1" applyBorder="1" applyAlignment="1">
      <alignment vertical="center" shrinkToFit="1"/>
    </xf>
    <xf numFmtId="41" fontId="90" fillId="0" borderId="3" xfId="83" applyFont="1" applyFill="1" applyBorder="1" applyAlignment="1">
      <alignment vertical="center"/>
    </xf>
    <xf numFmtId="0" fontId="97" fillId="0" borderId="19" xfId="0" applyFont="1" applyBorder="1" applyAlignment="1">
      <alignment vertical="center"/>
    </xf>
    <xf numFmtId="0" fontId="52" fillId="0" borderId="19" xfId="101" applyFont="1" applyBorder="1" applyAlignment="1">
      <alignment vertical="center" wrapText="1"/>
      <protection/>
    </xf>
    <xf numFmtId="41" fontId="52" fillId="0" borderId="19" xfId="84" applyFont="1" applyBorder="1" applyAlignment="1">
      <alignment horizontal="center" vertical="center" wrapText="1"/>
    </xf>
    <xf numFmtId="0" fontId="52" fillId="0" borderId="49" xfId="101" applyFont="1" applyBorder="1" applyAlignment="1">
      <alignment horizontal="left" vertical="center" wrapText="1"/>
      <protection/>
    </xf>
    <xf numFmtId="0" fontId="97" fillId="0" borderId="20" xfId="0" applyFont="1" applyBorder="1" applyAlignment="1">
      <alignment vertical="center"/>
    </xf>
    <xf numFmtId="0" fontId="52" fillId="0" borderId="20" xfId="101" applyFont="1" applyBorder="1" applyAlignment="1">
      <alignment vertical="center" wrapText="1"/>
      <protection/>
    </xf>
    <xf numFmtId="41" fontId="52" fillId="0" borderId="20" xfId="84" applyFont="1" applyBorder="1" applyAlignment="1">
      <alignment horizontal="center" vertical="center" wrapText="1"/>
    </xf>
    <xf numFmtId="0" fontId="52" fillId="0" borderId="21" xfId="101" applyFont="1" applyBorder="1" applyAlignment="1">
      <alignment horizontal="left" vertical="center" wrapText="1"/>
      <protection/>
    </xf>
    <xf numFmtId="0" fontId="97" fillId="0" borderId="20" xfId="0" applyFont="1" applyFill="1" applyBorder="1" applyAlignment="1">
      <alignment vertical="center"/>
    </xf>
    <xf numFmtId="49" fontId="52" fillId="0" borderId="20" xfId="0" applyNumberFormat="1" applyFont="1" applyBorder="1" applyAlignment="1">
      <alignment vertical="center" wrapText="1"/>
    </xf>
    <xf numFmtId="185" fontId="52" fillId="0" borderId="20" xfId="0" applyNumberFormat="1" applyFont="1" applyBorder="1" applyAlignment="1">
      <alignment horizontal="right" vertical="center" wrapText="1"/>
    </xf>
    <xf numFmtId="41" fontId="52" fillId="0" borderId="21" xfId="101" applyNumberFormat="1" applyFont="1" applyBorder="1" applyAlignment="1">
      <alignment horizontal="left" vertical="center" wrapText="1"/>
      <protection/>
    </xf>
    <xf numFmtId="0" fontId="52" fillId="0" borderId="101" xfId="101" applyFont="1" applyBorder="1" applyAlignment="1">
      <alignment horizontal="center" vertical="center" wrapText="1"/>
      <protection/>
    </xf>
    <xf numFmtId="0" fontId="52" fillId="0" borderId="47" xfId="101" applyFont="1" applyBorder="1" applyAlignment="1">
      <alignment horizontal="center" vertical="center" wrapText="1"/>
      <protection/>
    </xf>
    <xf numFmtId="41" fontId="52" fillId="0" borderId="47" xfId="84" applyFont="1" applyBorder="1" applyAlignment="1">
      <alignment horizontal="center" vertical="center" wrapText="1"/>
    </xf>
    <xf numFmtId="41" fontId="52" fillId="0" borderId="102" xfId="101" applyNumberFormat="1" applyFont="1" applyBorder="1" applyAlignment="1">
      <alignment horizontal="left" vertical="center" wrapText="1"/>
      <protection/>
    </xf>
    <xf numFmtId="41" fontId="52" fillId="0" borderId="20" xfId="84" applyFont="1" applyFill="1" applyBorder="1" applyAlignment="1">
      <alignment horizontal="center" vertical="center" wrapText="1"/>
    </xf>
    <xf numFmtId="185" fontId="6" fillId="0" borderId="3" xfId="102" applyNumberFormat="1" applyFont="1" applyBorder="1" applyAlignment="1">
      <alignment vertical="center"/>
      <protection/>
    </xf>
    <xf numFmtId="41" fontId="29" fillId="0" borderId="100" xfId="83" applyFont="1" applyBorder="1" applyAlignment="1">
      <alignment horizontal="center" vertical="center" wrapText="1"/>
    </xf>
    <xf numFmtId="0" fontId="31" fillId="0" borderId="169" xfId="101" applyFont="1" applyBorder="1" applyAlignment="1">
      <alignment horizontal="center" vertical="center" wrapText="1"/>
      <protection/>
    </xf>
    <xf numFmtId="0" fontId="29" fillId="0" borderId="132" xfId="101" applyFont="1" applyBorder="1" applyAlignment="1">
      <alignment horizontal="left" vertical="center" wrapText="1"/>
      <protection/>
    </xf>
    <xf numFmtId="0" fontId="9" fillId="0" borderId="3" xfId="102" applyFont="1" applyBorder="1" applyAlignment="1">
      <alignment vertical="center"/>
      <protection/>
    </xf>
    <xf numFmtId="0" fontId="6" fillId="0" borderId="3" xfId="102" applyFont="1" applyBorder="1" applyAlignment="1">
      <alignment vertical="center"/>
      <protection/>
    </xf>
    <xf numFmtId="0" fontId="31" fillId="20" borderId="3" xfId="102" applyFont="1" applyFill="1" applyBorder="1" applyAlignment="1">
      <alignment horizontal="center" vertical="center" wrapText="1"/>
      <protection/>
    </xf>
    <xf numFmtId="184" fontId="31" fillId="20" borderId="3" xfId="102" applyNumberFormat="1" applyFont="1" applyFill="1" applyBorder="1" applyAlignment="1">
      <alignment horizontal="center" vertical="center" wrapText="1"/>
      <protection/>
    </xf>
    <xf numFmtId="41" fontId="31" fillId="20" borderId="3" xfId="83" applyFont="1" applyFill="1" applyBorder="1" applyAlignment="1">
      <alignment horizontal="center" vertical="center" wrapText="1"/>
    </xf>
    <xf numFmtId="49" fontId="33" fillId="0" borderId="3" xfId="0" applyNumberFormat="1" applyFont="1" applyBorder="1" applyAlignment="1">
      <alignment vertical="center" wrapText="1"/>
    </xf>
    <xf numFmtId="49" fontId="33" fillId="0" borderId="3" xfId="0" applyNumberFormat="1" applyFont="1" applyBorder="1" applyAlignment="1">
      <alignment vertical="top" wrapText="1"/>
    </xf>
    <xf numFmtId="185" fontId="33" fillId="0" borderId="3" xfId="0" applyNumberFormat="1" applyFont="1" applyBorder="1" applyAlignment="1">
      <alignment horizontal="right" vertical="center" wrapText="1"/>
    </xf>
    <xf numFmtId="49" fontId="33" fillId="0" borderId="3" xfId="0" applyNumberFormat="1" applyFont="1" applyBorder="1" applyAlignment="1">
      <alignment horizontal="left" vertical="center" wrapText="1"/>
    </xf>
    <xf numFmtId="0" fontId="30" fillId="0" borderId="3" xfId="102" applyFont="1" applyBorder="1" applyAlignment="1">
      <alignment horizontal="center" vertical="center" wrapText="1"/>
      <protection/>
    </xf>
    <xf numFmtId="0" fontId="9" fillId="0" borderId="3" xfId="102" applyFont="1" applyBorder="1" applyAlignment="1">
      <alignment horizontal="right" vertical="center"/>
      <protection/>
    </xf>
    <xf numFmtId="184" fontId="9" fillId="0" borderId="3" xfId="102" applyNumberFormat="1" applyFont="1" applyBorder="1" applyAlignment="1">
      <alignment horizontal="right" vertical="center"/>
      <protection/>
    </xf>
    <xf numFmtId="41" fontId="49" fillId="0" borderId="170" xfId="84" applyFont="1" applyBorder="1" applyAlignment="1">
      <alignment horizontal="center" vertical="center" wrapText="1"/>
    </xf>
    <xf numFmtId="41" fontId="49" fillId="0" borderId="154" xfId="84" applyFont="1" applyBorder="1" applyAlignment="1">
      <alignment horizontal="center" vertical="center" wrapText="1"/>
    </xf>
    <xf numFmtId="0" fontId="47" fillId="0" borderId="153" xfId="0" applyFont="1" applyFill="1" applyBorder="1" applyAlignment="1">
      <alignment horizontal="center" vertical="center" wrapText="1"/>
    </xf>
    <xf numFmtId="0" fontId="39" fillId="0" borderId="153" xfId="0" applyFont="1" applyFill="1" applyBorder="1" applyAlignment="1">
      <alignment horizontal="center" vertical="center" wrapText="1"/>
    </xf>
    <xf numFmtId="41" fontId="39" fillId="0" borderId="153" xfId="84" applyFont="1" applyFill="1" applyBorder="1" applyAlignment="1">
      <alignment horizontal="center" vertical="center" wrapText="1"/>
    </xf>
    <xf numFmtId="41" fontId="39" fillId="0" borderId="109" xfId="84" applyFont="1" applyFill="1" applyBorder="1" applyAlignment="1">
      <alignment horizontal="center" vertical="center" wrapText="1"/>
    </xf>
    <xf numFmtId="41" fontId="39" fillId="0" borderId="78" xfId="84" applyFont="1" applyFill="1" applyBorder="1" applyAlignment="1">
      <alignment horizontal="center" vertical="center" wrapText="1"/>
    </xf>
    <xf numFmtId="0" fontId="28" fillId="0" borderId="0" xfId="102" applyFont="1" applyAlignment="1">
      <alignment horizontal="center" vertical="center"/>
      <protection/>
    </xf>
    <xf numFmtId="0" fontId="46" fillId="20" borderId="171" xfId="102" applyFont="1" applyFill="1" applyBorder="1" applyAlignment="1">
      <alignment horizontal="center" vertical="center" wrapText="1"/>
      <protection/>
    </xf>
    <xf numFmtId="0" fontId="46" fillId="20" borderId="153" xfId="102" applyFont="1" applyFill="1" applyBorder="1" applyAlignment="1">
      <alignment horizontal="center" vertical="center" wrapText="1"/>
      <protection/>
    </xf>
    <xf numFmtId="0" fontId="46" fillId="20" borderId="137" xfId="102" applyFont="1" applyFill="1" applyBorder="1" applyAlignment="1">
      <alignment horizontal="center" vertical="center" wrapText="1"/>
      <protection/>
    </xf>
    <xf numFmtId="0" fontId="46" fillId="20" borderId="3" xfId="102" applyFont="1" applyFill="1" applyBorder="1" applyAlignment="1">
      <alignment horizontal="center" vertical="center" wrapText="1"/>
      <protection/>
    </xf>
    <xf numFmtId="0" fontId="46" fillId="20" borderId="172" xfId="102" applyFont="1" applyFill="1" applyBorder="1" applyAlignment="1">
      <alignment horizontal="center" vertical="center" wrapText="1"/>
      <protection/>
    </xf>
    <xf numFmtId="0" fontId="46" fillId="20" borderId="152" xfId="102" applyFont="1" applyFill="1" applyBorder="1" applyAlignment="1">
      <alignment horizontal="center" vertical="center" wrapText="1"/>
      <protection/>
    </xf>
    <xf numFmtId="0" fontId="28" fillId="0" borderId="0" xfId="101" applyFont="1" applyAlignment="1">
      <alignment horizontal="center" vertical="center"/>
      <protection/>
    </xf>
    <xf numFmtId="0" fontId="7" fillId="0" borderId="0" xfId="101" applyFont="1" applyBorder="1" applyAlignment="1">
      <alignment horizontal="right" vertical="center"/>
      <protection/>
    </xf>
    <xf numFmtId="0" fontId="31" fillId="0" borderId="173" xfId="101" applyFont="1" applyBorder="1" applyAlignment="1">
      <alignment horizontal="center" vertical="center" wrapText="1"/>
      <protection/>
    </xf>
    <xf numFmtId="0" fontId="31" fillId="0" borderId="174" xfId="101" applyFont="1" applyBorder="1" applyAlignment="1">
      <alignment horizontal="center" vertical="center" wrapText="1"/>
      <protection/>
    </xf>
    <xf numFmtId="0" fontId="29" fillId="20" borderId="39" xfId="101" applyFont="1" applyFill="1" applyBorder="1" applyAlignment="1">
      <alignment horizontal="center" vertical="center" wrapText="1"/>
      <protection/>
    </xf>
    <xf numFmtId="0" fontId="29" fillId="20" borderId="115" xfId="101" applyFont="1" applyFill="1" applyBorder="1" applyAlignment="1">
      <alignment horizontal="center" vertical="center" wrapText="1"/>
      <protection/>
    </xf>
    <xf numFmtId="0" fontId="29" fillId="20" borderId="40" xfId="101" applyFont="1" applyFill="1" applyBorder="1" applyAlignment="1">
      <alignment horizontal="center" vertical="center" wrapText="1"/>
      <protection/>
    </xf>
    <xf numFmtId="0" fontId="29" fillId="20" borderId="86" xfId="101" applyFont="1" applyFill="1" applyBorder="1" applyAlignment="1">
      <alignment horizontal="center" vertical="center" wrapText="1"/>
      <protection/>
    </xf>
    <xf numFmtId="0" fontId="29" fillId="20" borderId="41" xfId="101" applyFont="1" applyFill="1" applyBorder="1" applyAlignment="1">
      <alignment horizontal="center" vertical="center" wrapText="1"/>
      <protection/>
    </xf>
    <xf numFmtId="0" fontId="29" fillId="20" borderId="87" xfId="101" applyFont="1" applyFill="1" applyBorder="1" applyAlignment="1">
      <alignment horizontal="center" vertical="center" wrapText="1"/>
      <protection/>
    </xf>
    <xf numFmtId="0" fontId="31" fillId="0" borderId="96" xfId="101" applyFont="1" applyBorder="1" applyAlignment="1">
      <alignment horizontal="center" vertical="center" wrapText="1"/>
      <protection/>
    </xf>
    <xf numFmtId="0" fontId="31" fillId="0" borderId="1" xfId="101" applyFont="1" applyBorder="1" applyAlignment="1">
      <alignment horizontal="center" vertical="center" wrapText="1"/>
      <protection/>
    </xf>
    <xf numFmtId="0" fontId="30" fillId="0" borderId="0" xfId="101" applyFont="1" applyAlignment="1">
      <alignment horizontal="left" vertical="center"/>
      <protection/>
    </xf>
    <xf numFmtId="0" fontId="30" fillId="0" borderId="0" xfId="101" applyFont="1" applyAlignment="1">
      <alignment horizontal="left" vertical="center" wrapText="1"/>
      <protection/>
    </xf>
    <xf numFmtId="0" fontId="31" fillId="0" borderId="175" xfId="101" applyFont="1" applyBorder="1" applyAlignment="1">
      <alignment horizontal="center" vertical="center" wrapText="1"/>
      <protection/>
    </xf>
    <xf numFmtId="0" fontId="31" fillId="0" borderId="113" xfId="101" applyFont="1" applyBorder="1" applyAlignment="1">
      <alignment horizontal="center" vertical="center" wrapText="1"/>
      <protection/>
    </xf>
    <xf numFmtId="0" fontId="31" fillId="0" borderId="176" xfId="101" applyFont="1" applyBorder="1" applyAlignment="1">
      <alignment horizontal="center" vertical="center" wrapText="1"/>
      <protection/>
    </xf>
    <xf numFmtId="0" fontId="31" fillId="0" borderId="177" xfId="101" applyFont="1" applyBorder="1" applyAlignment="1">
      <alignment horizontal="center" vertical="center" wrapText="1"/>
      <protection/>
    </xf>
    <xf numFmtId="0" fontId="31" fillId="0" borderId="84" xfId="101" applyFont="1" applyBorder="1" applyAlignment="1">
      <alignment horizontal="center" vertical="center" wrapText="1"/>
      <protection/>
    </xf>
    <xf numFmtId="0" fontId="31" fillId="0" borderId="85" xfId="101" applyFont="1" applyBorder="1" applyAlignment="1">
      <alignment horizontal="center" vertical="center" wrapText="1"/>
      <protection/>
    </xf>
    <xf numFmtId="0" fontId="31" fillId="0" borderId="84" xfId="101" applyFont="1" applyBorder="1" applyAlignment="1">
      <alignment horizontal="justify" vertical="center" wrapText="1"/>
      <protection/>
    </xf>
    <xf numFmtId="0" fontId="31" fillId="0" borderId="85" xfId="101" applyFont="1" applyBorder="1" applyAlignment="1">
      <alignment horizontal="justify" vertical="center" wrapText="1"/>
      <protection/>
    </xf>
    <xf numFmtId="0" fontId="31" fillId="0" borderId="178" xfId="101" applyFont="1" applyBorder="1" applyAlignment="1">
      <alignment horizontal="justify" vertical="center" wrapText="1"/>
      <protection/>
    </xf>
    <xf numFmtId="0" fontId="31" fillId="0" borderId="179" xfId="101" applyFont="1" applyBorder="1" applyAlignment="1">
      <alignment horizontal="justify" vertical="center" wrapText="1"/>
      <protection/>
    </xf>
    <xf numFmtId="0" fontId="31" fillId="0" borderId="4" xfId="101" applyFont="1" applyBorder="1" applyAlignment="1">
      <alignment horizontal="center" vertical="center" wrapText="1"/>
      <protection/>
    </xf>
    <xf numFmtId="0" fontId="31" fillId="0" borderId="103" xfId="101" applyFont="1" applyBorder="1" applyAlignment="1">
      <alignment horizontal="center" vertical="center" wrapText="1"/>
      <protection/>
    </xf>
    <xf numFmtId="0" fontId="31" fillId="0" borderId="0" xfId="101" applyFont="1" applyAlignment="1">
      <alignment horizontal="left" vertical="center"/>
      <protection/>
    </xf>
    <xf numFmtId="0" fontId="7" fillId="0" borderId="180" xfId="101" applyFont="1" applyBorder="1" applyAlignment="1">
      <alignment horizontal="right" vertical="center"/>
      <protection/>
    </xf>
    <xf numFmtId="0" fontId="30" fillId="0" borderId="181" xfId="101" applyFont="1" applyBorder="1" applyAlignment="1">
      <alignment horizontal="left" vertical="center"/>
      <protection/>
    </xf>
    <xf numFmtId="0" fontId="53" fillId="0" borderId="0" xfId="101" applyFont="1" applyAlignment="1">
      <alignment horizontal="center" vertical="center"/>
      <protection/>
    </xf>
    <xf numFmtId="0" fontId="31" fillId="0" borderId="182" xfId="101" applyFont="1" applyBorder="1" applyAlignment="1">
      <alignment horizontal="center" vertical="center" wrapText="1"/>
      <protection/>
    </xf>
    <xf numFmtId="0" fontId="31" fillId="0" borderId="136" xfId="101" applyFont="1" applyBorder="1" applyAlignment="1">
      <alignment horizontal="center" vertical="center" wrapText="1"/>
      <protection/>
    </xf>
    <xf numFmtId="0" fontId="31" fillId="0" borderId="183" xfId="101" applyFont="1" applyBorder="1" applyAlignment="1">
      <alignment horizontal="center" vertical="center" wrapText="1"/>
      <protection/>
    </xf>
    <xf numFmtId="0" fontId="31" fillId="0" borderId="184" xfId="101" applyFont="1" applyBorder="1" applyAlignment="1">
      <alignment horizontal="center" vertical="center" wrapText="1"/>
      <protection/>
    </xf>
    <xf numFmtId="0" fontId="31" fillId="0" borderId="116" xfId="101" applyFont="1" applyBorder="1" applyAlignment="1">
      <alignment horizontal="center" vertical="center" wrapText="1"/>
      <protection/>
    </xf>
    <xf numFmtId="0" fontId="31" fillId="0" borderId="185" xfId="101" applyFont="1" applyBorder="1" applyAlignment="1">
      <alignment horizontal="center" vertical="center" wrapText="1"/>
      <protection/>
    </xf>
    <xf numFmtId="0" fontId="31" fillId="0" borderId="17" xfId="101" applyFont="1" applyBorder="1" applyAlignment="1">
      <alignment horizontal="center" vertical="center" wrapText="1"/>
      <protection/>
    </xf>
    <xf numFmtId="0" fontId="31" fillId="0" borderId="42" xfId="101" applyFont="1" applyBorder="1" applyAlignment="1">
      <alignment horizontal="center" vertical="center" wrapText="1"/>
      <protection/>
    </xf>
    <xf numFmtId="0" fontId="31" fillId="0" borderId="19" xfId="101" applyFont="1" applyBorder="1" applyAlignment="1">
      <alignment horizontal="center" vertical="center" wrapText="1"/>
      <protection/>
    </xf>
    <xf numFmtId="0" fontId="31" fillId="0" borderId="186" xfId="101" applyFont="1" applyBorder="1" applyAlignment="1">
      <alignment horizontal="center" vertical="center" wrapText="1"/>
      <protection/>
    </xf>
    <xf numFmtId="0" fontId="31" fillId="0" borderId="89" xfId="101" applyFont="1" applyBorder="1" applyAlignment="1">
      <alignment horizontal="center" vertical="center" wrapText="1"/>
      <protection/>
    </xf>
    <xf numFmtId="0" fontId="31" fillId="0" borderId="50" xfId="101" applyFont="1" applyBorder="1" applyAlignment="1">
      <alignment horizontal="center" vertical="center" wrapText="1"/>
      <protection/>
    </xf>
    <xf numFmtId="0" fontId="31" fillId="0" borderId="187" xfId="101" applyFont="1" applyBorder="1" applyAlignment="1">
      <alignment horizontal="center" vertical="center" wrapText="1"/>
      <protection/>
    </xf>
    <xf numFmtId="0" fontId="31" fillId="0" borderId="86" xfId="101" applyFont="1" applyBorder="1" applyAlignment="1">
      <alignment horizontal="center" vertical="center" wrapText="1"/>
      <protection/>
    </xf>
    <xf numFmtId="0" fontId="31" fillId="0" borderId="81" xfId="101" applyFont="1" applyBorder="1" applyAlignment="1">
      <alignment horizontal="center" vertical="center" wrapText="1"/>
      <protection/>
    </xf>
    <xf numFmtId="0" fontId="31" fillId="0" borderId="29" xfId="101" applyFont="1" applyBorder="1" applyAlignment="1">
      <alignment horizontal="center" vertical="center" wrapText="1"/>
      <protection/>
    </xf>
    <xf numFmtId="0" fontId="31" fillId="0" borderId="109" xfId="101" applyFont="1" applyBorder="1" applyAlignment="1">
      <alignment horizontal="center" vertical="center" wrapText="1"/>
      <protection/>
    </xf>
    <xf numFmtId="0" fontId="31" fillId="0" borderId="110" xfId="101" applyFont="1" applyBorder="1" applyAlignment="1">
      <alignment horizontal="center" vertical="center" wrapText="1"/>
      <protection/>
    </xf>
    <xf numFmtId="0" fontId="7" fillId="0" borderId="0" xfId="102" applyFont="1" applyBorder="1" applyAlignment="1">
      <alignment horizontal="right" vertical="center"/>
      <protection/>
    </xf>
    <xf numFmtId="0" fontId="30" fillId="0" borderId="0" xfId="101" applyFont="1" applyBorder="1" applyAlignment="1">
      <alignment horizontal="left" vertical="center"/>
      <protection/>
    </xf>
    <xf numFmtId="0" fontId="31" fillId="0" borderId="188" xfId="101" applyFont="1" applyBorder="1" applyAlignment="1">
      <alignment horizontal="center" vertical="center" wrapText="1"/>
      <protection/>
    </xf>
    <xf numFmtId="0" fontId="31" fillId="0" borderId="180" xfId="101" applyFont="1" applyBorder="1" applyAlignment="1">
      <alignment horizontal="center" vertical="center" wrapText="1"/>
      <protection/>
    </xf>
    <xf numFmtId="0" fontId="7" fillId="0" borderId="180" xfId="102" applyFont="1" applyBorder="1" applyAlignment="1">
      <alignment horizontal="right" vertical="center"/>
      <protection/>
    </xf>
    <xf numFmtId="0" fontId="31" fillId="0" borderId="0" xfId="102" applyFont="1" applyBorder="1" applyAlignment="1">
      <alignment horizontal="left" vertical="center"/>
      <protection/>
    </xf>
    <xf numFmtId="0" fontId="30" fillId="0" borderId="0" xfId="102" applyFont="1" applyAlignment="1">
      <alignment horizontal="left" vertical="center"/>
      <protection/>
    </xf>
    <xf numFmtId="0" fontId="30" fillId="0" borderId="0" xfId="102" applyFont="1" applyAlignment="1">
      <alignment horizontal="center" vertical="center"/>
      <protection/>
    </xf>
    <xf numFmtId="0" fontId="31" fillId="0" borderId="0" xfId="101" applyFont="1" applyBorder="1" applyAlignment="1">
      <alignment horizontal="left" vertical="center"/>
      <protection/>
    </xf>
    <xf numFmtId="0" fontId="30" fillId="0" borderId="0" xfId="101" applyFont="1" applyAlignment="1">
      <alignment horizontal="center" vertical="center"/>
      <protection/>
    </xf>
    <xf numFmtId="0" fontId="31" fillId="0" borderId="189" xfId="101" applyFont="1" applyBorder="1" applyAlignment="1">
      <alignment horizontal="center" vertical="center" wrapText="1"/>
      <protection/>
    </xf>
    <xf numFmtId="0" fontId="31" fillId="0" borderId="76" xfId="101" applyFont="1" applyBorder="1" applyAlignment="1">
      <alignment horizontal="center" vertical="center" wrapText="1"/>
      <protection/>
    </xf>
    <xf numFmtId="0" fontId="31" fillId="0" borderId="77" xfId="101" applyFont="1" applyBorder="1" applyAlignment="1">
      <alignment horizontal="center" vertical="center" wrapText="1"/>
      <protection/>
    </xf>
    <xf numFmtId="0" fontId="34" fillId="0" borderId="0" xfId="101" applyFont="1" applyAlignment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0" fontId="88" fillId="0" borderId="3" xfId="0" applyFont="1" applyBorder="1" applyAlignment="1">
      <alignment horizontal="center" vertical="center" wrapText="1"/>
    </xf>
    <xf numFmtId="0" fontId="91" fillId="0" borderId="3" xfId="0" applyFont="1" applyBorder="1" applyAlignment="1">
      <alignment horizontal="center" vertical="center" wrapText="1"/>
    </xf>
    <xf numFmtId="3" fontId="88" fillId="0" borderId="3" xfId="0" applyNumberFormat="1" applyFont="1" applyBorder="1" applyAlignment="1">
      <alignment horizontal="right" vertical="center" wrapText="1"/>
    </xf>
    <xf numFmtId="0" fontId="98" fillId="0" borderId="0" xfId="106" applyFont="1" applyFill="1" applyAlignment="1">
      <alignment horizontal="center" vertical="center"/>
      <protection/>
    </xf>
    <xf numFmtId="49" fontId="92" fillId="0" borderId="0" xfId="106" applyNumberFormat="1" applyFont="1" applyFill="1" applyBorder="1" applyAlignment="1">
      <alignment horizontal="left" vertical="center" wrapText="1"/>
      <protection/>
    </xf>
    <xf numFmtId="0" fontId="77" fillId="0" borderId="0" xfId="106">
      <alignment vertical="center"/>
      <protection/>
    </xf>
    <xf numFmtId="0" fontId="77" fillId="0" borderId="191" xfId="106" applyBorder="1" applyAlignment="1">
      <alignment horizontal="center" vertical="center"/>
      <protection/>
    </xf>
    <xf numFmtId="0" fontId="77" fillId="0" borderId="192" xfId="106" applyBorder="1" applyAlignment="1">
      <alignment horizontal="center" vertical="center"/>
      <protection/>
    </xf>
    <xf numFmtId="0" fontId="77" fillId="0" borderId="193" xfId="106" applyBorder="1" applyAlignment="1">
      <alignment horizontal="center" vertical="center"/>
      <protection/>
    </xf>
    <xf numFmtId="0" fontId="29" fillId="20" borderId="194" xfId="101" applyFont="1" applyFill="1" applyBorder="1" applyAlignment="1">
      <alignment horizontal="center" vertical="center" wrapText="1"/>
      <protection/>
    </xf>
    <xf numFmtId="0" fontId="29" fillId="20" borderId="195" xfId="101" applyFont="1" applyFill="1" applyBorder="1" applyAlignment="1">
      <alignment horizontal="center" vertical="center" wrapText="1"/>
      <protection/>
    </xf>
    <xf numFmtId="0" fontId="29" fillId="20" borderId="103" xfId="101" applyFont="1" applyFill="1" applyBorder="1" applyAlignment="1">
      <alignment horizontal="center" vertical="center" wrapText="1"/>
      <protection/>
    </xf>
    <xf numFmtId="0" fontId="29" fillId="20" borderId="185" xfId="101" applyFont="1" applyFill="1" applyBorder="1" applyAlignment="1">
      <alignment horizontal="center" vertical="center" wrapText="1"/>
      <protection/>
    </xf>
    <xf numFmtId="0" fontId="31" fillId="0" borderId="140" xfId="101" applyFont="1" applyBorder="1" applyAlignment="1">
      <alignment horizontal="center" vertical="center" wrapText="1"/>
      <protection/>
    </xf>
    <xf numFmtId="0" fontId="31" fillId="0" borderId="196" xfId="101" applyFont="1" applyBorder="1" applyAlignment="1">
      <alignment horizontal="center" vertical="center" wrapText="1"/>
      <protection/>
    </xf>
    <xf numFmtId="0" fontId="31" fillId="0" borderId="171" xfId="101" applyFont="1" applyBorder="1" applyAlignment="1">
      <alignment horizontal="center" vertical="center" wrapText="1"/>
      <protection/>
    </xf>
    <xf numFmtId="0" fontId="31" fillId="0" borderId="153" xfId="101" applyFont="1" applyBorder="1" applyAlignment="1">
      <alignment horizontal="center" vertical="center" wrapText="1"/>
      <protection/>
    </xf>
    <xf numFmtId="0" fontId="31" fillId="0" borderId="78" xfId="101" applyFont="1" applyBorder="1" applyAlignment="1">
      <alignment horizontal="center" vertical="center" wrapText="1"/>
      <protection/>
    </xf>
    <xf numFmtId="0" fontId="31" fillId="0" borderId="15" xfId="101" applyFont="1" applyBorder="1" applyAlignment="1">
      <alignment horizontal="center" vertical="center" wrapText="1"/>
      <protection/>
    </xf>
    <xf numFmtId="0" fontId="29" fillId="20" borderId="197" xfId="101" applyFont="1" applyFill="1" applyBorder="1" applyAlignment="1">
      <alignment horizontal="center" vertical="center" wrapText="1"/>
      <protection/>
    </xf>
    <xf numFmtId="0" fontId="29" fillId="20" borderId="198" xfId="101" applyFont="1" applyFill="1" applyBorder="1" applyAlignment="1">
      <alignment horizontal="center" vertical="center" wrapText="1"/>
      <protection/>
    </xf>
    <xf numFmtId="0" fontId="29" fillId="20" borderId="199" xfId="101" applyFont="1" applyFill="1" applyBorder="1" applyAlignment="1">
      <alignment horizontal="center" vertical="center" wrapText="1"/>
      <protection/>
    </xf>
    <xf numFmtId="0" fontId="29" fillId="20" borderId="60" xfId="101" applyFont="1" applyFill="1" applyBorder="1" applyAlignment="1">
      <alignment horizontal="center" vertical="center" wrapText="1"/>
      <protection/>
    </xf>
    <xf numFmtId="0" fontId="29" fillId="20" borderId="30" xfId="101" applyFont="1" applyFill="1" applyBorder="1" applyAlignment="1">
      <alignment horizontal="center" vertical="center" wrapText="1"/>
      <protection/>
    </xf>
    <xf numFmtId="0" fontId="29" fillId="20" borderId="31" xfId="101" applyFont="1" applyFill="1" applyBorder="1" applyAlignment="1">
      <alignment horizontal="center" vertical="center" wrapText="1"/>
      <protection/>
    </xf>
    <xf numFmtId="0" fontId="29" fillId="20" borderId="200" xfId="101" applyFont="1" applyFill="1" applyBorder="1" applyAlignment="1">
      <alignment horizontal="center" vertical="center" wrapText="1"/>
      <protection/>
    </xf>
    <xf numFmtId="0" fontId="29" fillId="20" borderId="201" xfId="101" applyFont="1" applyFill="1" applyBorder="1" applyAlignment="1">
      <alignment horizontal="center" vertical="center" wrapText="1"/>
      <protection/>
    </xf>
    <xf numFmtId="0" fontId="29" fillId="20" borderId="202" xfId="101" applyFont="1" applyFill="1" applyBorder="1" applyAlignment="1">
      <alignment horizontal="center" vertical="center" wrapText="1"/>
      <protection/>
    </xf>
    <xf numFmtId="0" fontId="29" fillId="20" borderId="134" xfId="101" applyFont="1" applyFill="1" applyBorder="1" applyAlignment="1">
      <alignment horizontal="center" vertical="center" wrapText="1"/>
      <protection/>
    </xf>
    <xf numFmtId="0" fontId="6" fillId="0" borderId="0" xfId="101" applyFont="1" applyBorder="1" applyAlignment="1">
      <alignment vertical="center"/>
      <protection/>
    </xf>
    <xf numFmtId="0" fontId="6" fillId="0" borderId="5" xfId="101" applyFont="1" applyBorder="1" applyAlignment="1">
      <alignment vertical="center"/>
      <protection/>
    </xf>
    <xf numFmtId="0" fontId="4" fillId="0" borderId="203" xfId="101" applyBorder="1" applyAlignment="1">
      <alignment horizontal="center" vertical="center"/>
      <protection/>
    </xf>
    <xf numFmtId="0" fontId="4" fillId="0" borderId="204" xfId="101" applyBorder="1" applyAlignment="1">
      <alignment horizontal="center" vertical="center"/>
      <protection/>
    </xf>
    <xf numFmtId="0" fontId="4" fillId="0" borderId="205" xfId="101" applyBorder="1" applyAlignment="1">
      <alignment horizontal="center" vertical="center"/>
      <protection/>
    </xf>
    <xf numFmtId="0" fontId="44" fillId="0" borderId="142" xfId="101" applyFont="1" applyBorder="1" applyAlignment="1">
      <alignment horizontal="center" vertical="center"/>
      <protection/>
    </xf>
    <xf numFmtId="0" fontId="44" fillId="0" borderId="0" xfId="101" applyFont="1" applyBorder="1" applyAlignment="1">
      <alignment horizontal="center" vertical="center"/>
      <protection/>
    </xf>
    <xf numFmtId="0" fontId="44" fillId="0" borderId="5" xfId="101" applyFont="1" applyBorder="1" applyAlignment="1">
      <alignment horizontal="center" vertical="center"/>
      <protection/>
    </xf>
    <xf numFmtId="0" fontId="6" fillId="0" borderId="0" xfId="101" applyFont="1" applyBorder="1" applyAlignment="1">
      <alignment horizontal="left" vertical="center"/>
      <protection/>
    </xf>
    <xf numFmtId="0" fontId="6" fillId="0" borderId="5" xfId="101" applyFont="1" applyBorder="1" applyAlignment="1">
      <alignment horizontal="left" vertical="center"/>
      <protection/>
    </xf>
    <xf numFmtId="0" fontId="6" fillId="0" borderId="0" xfId="101" applyFont="1" applyBorder="1" applyAlignment="1">
      <alignment horizontal="center" vertical="center"/>
      <protection/>
    </xf>
  </cellXfs>
  <cellStyles count="9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[0]_ SG&amp;A Bridge " xfId="34"/>
    <cellStyle name="Comma_ SG&amp;A Bridge " xfId="35"/>
    <cellStyle name="Currency [0]_ SG&amp;A Bridge " xfId="36"/>
    <cellStyle name="Currency_ SG&amp;A Bridge " xfId="37"/>
    <cellStyle name="Dezimal [0]_laroux" xfId="38"/>
    <cellStyle name="Dezimal_laroux" xfId="39"/>
    <cellStyle name="Euro" xfId="40"/>
    <cellStyle name="Grey" xfId="41"/>
    <cellStyle name="HEADER" xfId="42"/>
    <cellStyle name="Header1" xfId="43"/>
    <cellStyle name="Header2" xfId="44"/>
    <cellStyle name="Input [yellow]" xfId="45"/>
    <cellStyle name="Model" xfId="46"/>
    <cellStyle name="no dec" xfId="47"/>
    <cellStyle name="Normal - Style1" xfId="48"/>
    <cellStyle name="Normal - Style2" xfId="49"/>
    <cellStyle name="Normal - Style3" xfId="50"/>
    <cellStyle name="Normal - Style4" xfId="51"/>
    <cellStyle name="Normal - Style5" xfId="52"/>
    <cellStyle name="Normal - Style6" xfId="53"/>
    <cellStyle name="Normal - Style7" xfId="54"/>
    <cellStyle name="Normal - Style8" xfId="55"/>
    <cellStyle name="Normal_ SG&amp;A Bridge " xfId="56"/>
    <cellStyle name="Normal1" xfId="57"/>
    <cellStyle name="Normal2" xfId="58"/>
    <cellStyle name="Normal3" xfId="59"/>
    <cellStyle name="Normal4" xfId="60"/>
    <cellStyle name="Percent [2]" xfId="61"/>
    <cellStyle name="Standard_laroux" xfId="62"/>
    <cellStyle name="subhead" xfId="63"/>
    <cellStyle name="W?rung [0]_laroux" xfId="64"/>
    <cellStyle name="W?rung_laroux" xfId="65"/>
    <cellStyle name="강조색1" xfId="66"/>
    <cellStyle name="강조색2" xfId="67"/>
    <cellStyle name="강조색3" xfId="68"/>
    <cellStyle name="강조색4" xfId="69"/>
    <cellStyle name="강조색5" xfId="70"/>
    <cellStyle name="강조색6" xfId="71"/>
    <cellStyle name="경고문" xfId="72"/>
    <cellStyle name="계산" xfId="73"/>
    <cellStyle name="나쁨" xfId="74"/>
    <cellStyle name="메모" xfId="75"/>
    <cellStyle name="Percent" xfId="76"/>
    <cellStyle name="백분율 2" xfId="77"/>
    <cellStyle name="보통" xfId="78"/>
    <cellStyle name="뷭?_laroux" xfId="79"/>
    <cellStyle name="설명 텍스트" xfId="80"/>
    <cellStyle name="셀 확인" xfId="81"/>
    <cellStyle name="Comma" xfId="82"/>
    <cellStyle name="Comma [0]" xfId="83"/>
    <cellStyle name="쉼표 [0] 2" xfId="84"/>
    <cellStyle name="쉼표 [0] 3" xfId="85"/>
    <cellStyle name="쉼표 [0] 4" xfId="86"/>
    <cellStyle name="연결된 셀" xfId="87"/>
    <cellStyle name="요약" xfId="88"/>
    <cellStyle name="입력" xfId="89"/>
    <cellStyle name="제목" xfId="90"/>
    <cellStyle name="제목 1" xfId="91"/>
    <cellStyle name="제목 2" xfId="92"/>
    <cellStyle name="제목 3" xfId="93"/>
    <cellStyle name="제목 4" xfId="94"/>
    <cellStyle name="좋음" xfId="95"/>
    <cellStyle name="출력" xfId="96"/>
    <cellStyle name="콤마 [0]_11월1주" xfId="97"/>
    <cellStyle name="콤마_2000기말" xfId="98"/>
    <cellStyle name="Currency" xfId="99"/>
    <cellStyle name="Currency [0]" xfId="100"/>
    <cellStyle name="표준 2" xfId="101"/>
    <cellStyle name="표준 2 2" xfId="102"/>
    <cellStyle name="표준 3" xfId="103"/>
    <cellStyle name="표준 4" xfId="104"/>
    <cellStyle name="표준 5" xfId="105"/>
    <cellStyle name="표준 6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</xdr:row>
      <xdr:rowOff>0</xdr:rowOff>
    </xdr:from>
    <xdr:to>
      <xdr:col>5</xdr:col>
      <xdr:colOff>762000</xdr:colOff>
      <xdr:row>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486025" y="323850"/>
          <a:ext cx="3648075" cy="0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409575</xdr:colOff>
      <xdr:row>1</xdr:row>
      <xdr:rowOff>0</xdr:rowOff>
    </xdr:from>
    <xdr:to>
      <xdr:col>5</xdr:col>
      <xdr:colOff>762000</xdr:colOff>
      <xdr:row>1</xdr:row>
      <xdr:rowOff>0</xdr:rowOff>
    </xdr:to>
    <xdr:grpSp>
      <xdr:nvGrpSpPr>
        <xdr:cNvPr id="6" name="Group 1"/>
        <xdr:cNvGrpSpPr>
          <a:grpSpLocks/>
        </xdr:cNvGrpSpPr>
      </xdr:nvGrpSpPr>
      <xdr:grpSpPr>
        <a:xfrm>
          <a:off x="2486025" y="323850"/>
          <a:ext cx="3648075" cy="0"/>
          <a:chOff x="286" y="43"/>
          <a:chExt cx="425" cy="4"/>
        </a:xfrm>
        <a:solidFill>
          <a:srgbClr val="FFFFFF"/>
        </a:solidFill>
      </xdr:grpSpPr>
      <xdr:grpSp>
        <xdr:nvGrpSpPr>
          <xdr:cNvPr id="7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8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0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409575</xdr:colOff>
      <xdr:row>1</xdr:row>
      <xdr:rowOff>0</xdr:rowOff>
    </xdr:from>
    <xdr:to>
      <xdr:col>5</xdr:col>
      <xdr:colOff>762000</xdr:colOff>
      <xdr:row>1</xdr:row>
      <xdr:rowOff>0</xdr:rowOff>
    </xdr:to>
    <xdr:grpSp>
      <xdr:nvGrpSpPr>
        <xdr:cNvPr id="11" name="Group 1"/>
        <xdr:cNvGrpSpPr>
          <a:grpSpLocks/>
        </xdr:cNvGrpSpPr>
      </xdr:nvGrpSpPr>
      <xdr:grpSpPr>
        <a:xfrm>
          <a:off x="2486025" y="323850"/>
          <a:ext cx="3648075" cy="0"/>
          <a:chOff x="286" y="43"/>
          <a:chExt cx="425" cy="4"/>
        </a:xfrm>
        <a:solidFill>
          <a:srgbClr val="FFFFFF"/>
        </a:solidFill>
      </xdr:grpSpPr>
      <xdr:grpSp>
        <xdr:nvGrpSpPr>
          <xdr:cNvPr id="1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1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409575</xdr:colOff>
      <xdr:row>1</xdr:row>
      <xdr:rowOff>0</xdr:rowOff>
    </xdr:from>
    <xdr:to>
      <xdr:col>5</xdr:col>
      <xdr:colOff>762000</xdr:colOff>
      <xdr:row>1</xdr:row>
      <xdr:rowOff>0</xdr:rowOff>
    </xdr:to>
    <xdr:grpSp>
      <xdr:nvGrpSpPr>
        <xdr:cNvPr id="16" name="Group 1"/>
        <xdr:cNvGrpSpPr>
          <a:grpSpLocks/>
        </xdr:cNvGrpSpPr>
      </xdr:nvGrpSpPr>
      <xdr:grpSpPr>
        <a:xfrm>
          <a:off x="2486025" y="323850"/>
          <a:ext cx="3648075" cy="0"/>
          <a:chOff x="286" y="43"/>
          <a:chExt cx="425" cy="4"/>
        </a:xfrm>
        <a:solidFill>
          <a:srgbClr val="FFFFFF"/>
        </a:solidFill>
      </xdr:grpSpPr>
      <xdr:grpSp>
        <xdr:nvGrpSpPr>
          <xdr:cNvPr id="17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18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0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409575</xdr:colOff>
      <xdr:row>1</xdr:row>
      <xdr:rowOff>0</xdr:rowOff>
    </xdr:from>
    <xdr:to>
      <xdr:col>5</xdr:col>
      <xdr:colOff>762000</xdr:colOff>
      <xdr:row>1</xdr:row>
      <xdr:rowOff>0</xdr:rowOff>
    </xdr:to>
    <xdr:grpSp>
      <xdr:nvGrpSpPr>
        <xdr:cNvPr id="21" name="Group 1"/>
        <xdr:cNvGrpSpPr>
          <a:grpSpLocks/>
        </xdr:cNvGrpSpPr>
      </xdr:nvGrpSpPr>
      <xdr:grpSpPr>
        <a:xfrm>
          <a:off x="2486025" y="323850"/>
          <a:ext cx="3648075" cy="0"/>
          <a:chOff x="286" y="43"/>
          <a:chExt cx="425" cy="4"/>
        </a:xfrm>
        <a:solidFill>
          <a:srgbClr val="FFFFFF"/>
        </a:solidFill>
      </xdr:grpSpPr>
      <xdr:grpSp>
        <xdr:nvGrpSpPr>
          <xdr:cNvPr id="2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2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409575</xdr:colOff>
      <xdr:row>1</xdr:row>
      <xdr:rowOff>0</xdr:rowOff>
    </xdr:from>
    <xdr:to>
      <xdr:col>5</xdr:col>
      <xdr:colOff>762000</xdr:colOff>
      <xdr:row>1</xdr:row>
      <xdr:rowOff>0</xdr:rowOff>
    </xdr:to>
    <xdr:grpSp>
      <xdr:nvGrpSpPr>
        <xdr:cNvPr id="26" name="Group 1"/>
        <xdr:cNvGrpSpPr>
          <a:grpSpLocks/>
        </xdr:cNvGrpSpPr>
      </xdr:nvGrpSpPr>
      <xdr:grpSpPr>
        <a:xfrm>
          <a:off x="2486025" y="323850"/>
          <a:ext cx="3648075" cy="0"/>
          <a:chOff x="286" y="43"/>
          <a:chExt cx="425" cy="4"/>
        </a:xfrm>
        <a:solidFill>
          <a:srgbClr val="FFFFFF"/>
        </a:solidFill>
      </xdr:grpSpPr>
      <xdr:grpSp>
        <xdr:nvGrpSpPr>
          <xdr:cNvPr id="27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28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30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409575</xdr:colOff>
      <xdr:row>1</xdr:row>
      <xdr:rowOff>0</xdr:rowOff>
    </xdr:from>
    <xdr:to>
      <xdr:col>5</xdr:col>
      <xdr:colOff>762000</xdr:colOff>
      <xdr:row>1</xdr:row>
      <xdr:rowOff>0</xdr:rowOff>
    </xdr:to>
    <xdr:grpSp>
      <xdr:nvGrpSpPr>
        <xdr:cNvPr id="31" name="Group 1"/>
        <xdr:cNvGrpSpPr>
          <a:grpSpLocks/>
        </xdr:cNvGrpSpPr>
      </xdr:nvGrpSpPr>
      <xdr:grpSpPr>
        <a:xfrm>
          <a:off x="2486025" y="323850"/>
          <a:ext cx="3648075" cy="0"/>
          <a:chOff x="286" y="43"/>
          <a:chExt cx="425" cy="4"/>
        </a:xfrm>
        <a:solidFill>
          <a:srgbClr val="FFFFFF"/>
        </a:solidFill>
      </xdr:grpSpPr>
      <xdr:grpSp>
        <xdr:nvGrpSpPr>
          <xdr:cNvPr id="3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3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409575</xdr:colOff>
      <xdr:row>1</xdr:row>
      <xdr:rowOff>0</xdr:rowOff>
    </xdr:from>
    <xdr:to>
      <xdr:col>5</xdr:col>
      <xdr:colOff>762000</xdr:colOff>
      <xdr:row>1</xdr:row>
      <xdr:rowOff>0</xdr:rowOff>
    </xdr:to>
    <xdr:grpSp>
      <xdr:nvGrpSpPr>
        <xdr:cNvPr id="36" name="Group 1"/>
        <xdr:cNvGrpSpPr>
          <a:grpSpLocks/>
        </xdr:cNvGrpSpPr>
      </xdr:nvGrpSpPr>
      <xdr:grpSpPr>
        <a:xfrm>
          <a:off x="2486025" y="323850"/>
          <a:ext cx="3648075" cy="0"/>
          <a:chOff x="286" y="43"/>
          <a:chExt cx="425" cy="4"/>
        </a:xfrm>
        <a:solidFill>
          <a:srgbClr val="FFFFFF"/>
        </a:solidFill>
      </xdr:grpSpPr>
      <xdr:grpSp>
        <xdr:nvGrpSpPr>
          <xdr:cNvPr id="37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8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9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40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390525</xdr:rowOff>
    </xdr:from>
    <xdr:to>
      <xdr:col>6</xdr:col>
      <xdr:colOff>400050</xdr:colOff>
      <xdr:row>0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257425" y="390525"/>
          <a:ext cx="3609975" cy="28575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390525</xdr:rowOff>
    </xdr:from>
    <xdr:to>
      <xdr:col>5</xdr:col>
      <xdr:colOff>800100</xdr:colOff>
      <xdr:row>0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466975" y="390525"/>
          <a:ext cx="3419475" cy="28575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390525</xdr:rowOff>
    </xdr:from>
    <xdr:to>
      <xdr:col>3</xdr:col>
      <xdr:colOff>847725</xdr:colOff>
      <xdr:row>0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743200" y="390525"/>
          <a:ext cx="1638300" cy="28575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800100</xdr:colOff>
      <xdr:row>0</xdr:row>
      <xdr:rowOff>390525</xdr:rowOff>
    </xdr:from>
    <xdr:to>
      <xdr:col>4</xdr:col>
      <xdr:colOff>971550</xdr:colOff>
      <xdr:row>0</xdr:row>
      <xdr:rowOff>419100</xdr:rowOff>
    </xdr:to>
    <xdr:grpSp>
      <xdr:nvGrpSpPr>
        <xdr:cNvPr id="6" name="Group 1"/>
        <xdr:cNvGrpSpPr>
          <a:grpSpLocks/>
        </xdr:cNvGrpSpPr>
      </xdr:nvGrpSpPr>
      <xdr:grpSpPr>
        <a:xfrm>
          <a:off x="3333750" y="390525"/>
          <a:ext cx="2228850" cy="28575"/>
          <a:chOff x="286" y="43"/>
          <a:chExt cx="425" cy="4"/>
        </a:xfrm>
        <a:solidFill>
          <a:srgbClr val="FFFFFF"/>
        </a:solidFill>
      </xdr:grpSpPr>
      <xdr:grpSp>
        <xdr:nvGrpSpPr>
          <xdr:cNvPr id="7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8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0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390525</xdr:rowOff>
    </xdr:from>
    <xdr:to>
      <xdr:col>4</xdr:col>
      <xdr:colOff>638175</xdr:colOff>
      <xdr:row>0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914650" y="390525"/>
          <a:ext cx="2447925" cy="28575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390525</xdr:rowOff>
    </xdr:from>
    <xdr:to>
      <xdr:col>3</xdr:col>
      <xdr:colOff>619125</xdr:colOff>
      <xdr:row>0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686050" y="390525"/>
          <a:ext cx="2447925" cy="28575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371475</xdr:rowOff>
    </xdr:from>
    <xdr:to>
      <xdr:col>2</xdr:col>
      <xdr:colOff>428625</xdr:colOff>
      <xdr:row>0</xdr:row>
      <xdr:rowOff>400050</xdr:rowOff>
    </xdr:to>
    <xdr:grpSp>
      <xdr:nvGrpSpPr>
        <xdr:cNvPr id="1" name="Group 1"/>
        <xdr:cNvGrpSpPr>
          <a:grpSpLocks/>
        </xdr:cNvGrpSpPr>
      </xdr:nvGrpSpPr>
      <xdr:grpSpPr>
        <a:xfrm>
          <a:off x="2305050" y="371475"/>
          <a:ext cx="3448050" cy="28575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428625</xdr:colOff>
      <xdr:row>0</xdr:row>
      <xdr:rowOff>371475</xdr:rowOff>
    </xdr:from>
    <xdr:to>
      <xdr:col>2</xdr:col>
      <xdr:colOff>428625</xdr:colOff>
      <xdr:row>0</xdr:row>
      <xdr:rowOff>400050</xdr:rowOff>
    </xdr:to>
    <xdr:grpSp>
      <xdr:nvGrpSpPr>
        <xdr:cNvPr id="6" name="Group 1"/>
        <xdr:cNvGrpSpPr>
          <a:grpSpLocks/>
        </xdr:cNvGrpSpPr>
      </xdr:nvGrpSpPr>
      <xdr:grpSpPr>
        <a:xfrm>
          <a:off x="2305050" y="371475"/>
          <a:ext cx="3448050" cy="28575"/>
          <a:chOff x="286" y="43"/>
          <a:chExt cx="425" cy="4"/>
        </a:xfrm>
        <a:solidFill>
          <a:srgbClr val="FFFFFF"/>
        </a:solidFill>
      </xdr:grpSpPr>
      <xdr:grpSp>
        <xdr:nvGrpSpPr>
          <xdr:cNvPr id="7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8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0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0</xdr:row>
      <xdr:rowOff>381000</xdr:rowOff>
    </xdr:from>
    <xdr:to>
      <xdr:col>2</xdr:col>
      <xdr:colOff>1019175</xdr:colOff>
      <xdr:row>0</xdr:row>
      <xdr:rowOff>409575</xdr:rowOff>
    </xdr:to>
    <xdr:grpSp>
      <xdr:nvGrpSpPr>
        <xdr:cNvPr id="1" name="Group 1"/>
        <xdr:cNvGrpSpPr>
          <a:grpSpLocks/>
        </xdr:cNvGrpSpPr>
      </xdr:nvGrpSpPr>
      <xdr:grpSpPr>
        <a:xfrm>
          <a:off x="3133725" y="381000"/>
          <a:ext cx="2057400" cy="28575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0</xdr:row>
      <xdr:rowOff>371475</xdr:rowOff>
    </xdr:from>
    <xdr:to>
      <xdr:col>2</xdr:col>
      <xdr:colOff>571500</xdr:colOff>
      <xdr:row>0</xdr:row>
      <xdr:rowOff>400050</xdr:rowOff>
    </xdr:to>
    <xdr:grpSp>
      <xdr:nvGrpSpPr>
        <xdr:cNvPr id="1" name="Group 1"/>
        <xdr:cNvGrpSpPr>
          <a:grpSpLocks/>
        </xdr:cNvGrpSpPr>
      </xdr:nvGrpSpPr>
      <xdr:grpSpPr>
        <a:xfrm>
          <a:off x="2305050" y="371475"/>
          <a:ext cx="3295650" cy="28575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0</xdr:row>
      <xdr:rowOff>371475</xdr:rowOff>
    </xdr:from>
    <xdr:to>
      <xdr:col>2</xdr:col>
      <xdr:colOff>571500</xdr:colOff>
      <xdr:row>0</xdr:row>
      <xdr:rowOff>400050</xdr:rowOff>
    </xdr:to>
    <xdr:grpSp>
      <xdr:nvGrpSpPr>
        <xdr:cNvPr id="1" name="Group 1"/>
        <xdr:cNvGrpSpPr>
          <a:grpSpLocks/>
        </xdr:cNvGrpSpPr>
      </xdr:nvGrpSpPr>
      <xdr:grpSpPr>
        <a:xfrm>
          <a:off x="2628900" y="371475"/>
          <a:ext cx="2343150" cy="28575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0</xdr:row>
      <xdr:rowOff>371475</xdr:rowOff>
    </xdr:from>
    <xdr:to>
      <xdr:col>2</xdr:col>
      <xdr:colOff>561975</xdr:colOff>
      <xdr:row>0</xdr:row>
      <xdr:rowOff>400050</xdr:rowOff>
    </xdr:to>
    <xdr:grpSp>
      <xdr:nvGrpSpPr>
        <xdr:cNvPr id="1" name="Group 1"/>
        <xdr:cNvGrpSpPr>
          <a:grpSpLocks/>
        </xdr:cNvGrpSpPr>
      </xdr:nvGrpSpPr>
      <xdr:grpSpPr>
        <a:xfrm>
          <a:off x="3228975" y="371475"/>
          <a:ext cx="2486025" cy="28575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428625</xdr:colOff>
      <xdr:row>0</xdr:row>
      <xdr:rowOff>371475</xdr:rowOff>
    </xdr:from>
    <xdr:to>
      <xdr:col>2</xdr:col>
      <xdr:colOff>400050</xdr:colOff>
      <xdr:row>0</xdr:row>
      <xdr:rowOff>409575</xdr:rowOff>
    </xdr:to>
    <xdr:grpSp>
      <xdr:nvGrpSpPr>
        <xdr:cNvPr id="6" name="Group 1"/>
        <xdr:cNvGrpSpPr>
          <a:grpSpLocks/>
        </xdr:cNvGrpSpPr>
      </xdr:nvGrpSpPr>
      <xdr:grpSpPr>
        <a:xfrm>
          <a:off x="2486025" y="371475"/>
          <a:ext cx="3067050" cy="38100"/>
          <a:chOff x="286" y="43"/>
          <a:chExt cx="425" cy="4"/>
        </a:xfrm>
        <a:solidFill>
          <a:srgbClr val="FFFFFF"/>
        </a:solidFill>
      </xdr:grpSpPr>
      <xdr:grpSp>
        <xdr:nvGrpSpPr>
          <xdr:cNvPr id="7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8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0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1171575</xdr:colOff>
      <xdr:row>0</xdr:row>
      <xdr:rowOff>371475</xdr:rowOff>
    </xdr:from>
    <xdr:to>
      <xdr:col>2</xdr:col>
      <xdr:colOff>561975</xdr:colOff>
      <xdr:row>0</xdr:row>
      <xdr:rowOff>400050</xdr:rowOff>
    </xdr:to>
    <xdr:grpSp>
      <xdr:nvGrpSpPr>
        <xdr:cNvPr id="11" name="Group 1"/>
        <xdr:cNvGrpSpPr>
          <a:grpSpLocks/>
        </xdr:cNvGrpSpPr>
      </xdr:nvGrpSpPr>
      <xdr:grpSpPr>
        <a:xfrm>
          <a:off x="3228975" y="371475"/>
          <a:ext cx="2486025" cy="28575"/>
          <a:chOff x="286" y="43"/>
          <a:chExt cx="425" cy="4"/>
        </a:xfrm>
        <a:solidFill>
          <a:srgbClr val="FFFFFF"/>
        </a:solidFill>
      </xdr:grpSpPr>
      <xdr:grpSp>
        <xdr:nvGrpSpPr>
          <xdr:cNvPr id="1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1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390525</xdr:rowOff>
    </xdr:from>
    <xdr:to>
      <xdr:col>5</xdr:col>
      <xdr:colOff>228600</xdr:colOff>
      <xdr:row>0</xdr:row>
      <xdr:rowOff>428625</xdr:rowOff>
    </xdr:to>
    <xdr:grpSp>
      <xdr:nvGrpSpPr>
        <xdr:cNvPr id="1" name="Group 1"/>
        <xdr:cNvGrpSpPr>
          <a:grpSpLocks/>
        </xdr:cNvGrpSpPr>
      </xdr:nvGrpSpPr>
      <xdr:grpSpPr>
        <a:xfrm>
          <a:off x="2981325" y="390525"/>
          <a:ext cx="2400300" cy="38100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390525</xdr:rowOff>
    </xdr:from>
    <xdr:to>
      <xdr:col>2</xdr:col>
      <xdr:colOff>628650</xdr:colOff>
      <xdr:row>0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638425" y="390525"/>
          <a:ext cx="2819400" cy="28575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390525</xdr:rowOff>
    </xdr:from>
    <xdr:to>
      <xdr:col>4</xdr:col>
      <xdr:colOff>276225</xdr:colOff>
      <xdr:row>1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2190750" y="390525"/>
          <a:ext cx="3714750" cy="133350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381000</xdr:rowOff>
    </xdr:from>
    <xdr:to>
      <xdr:col>4</xdr:col>
      <xdr:colOff>238125</xdr:colOff>
      <xdr:row>0</xdr:row>
      <xdr:rowOff>409575</xdr:rowOff>
    </xdr:to>
    <xdr:grpSp>
      <xdr:nvGrpSpPr>
        <xdr:cNvPr id="1" name="Group 1"/>
        <xdr:cNvGrpSpPr>
          <a:grpSpLocks/>
        </xdr:cNvGrpSpPr>
      </xdr:nvGrpSpPr>
      <xdr:grpSpPr>
        <a:xfrm>
          <a:off x="2952750" y="381000"/>
          <a:ext cx="2047875" cy="28575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0</xdr:row>
      <xdr:rowOff>381000</xdr:rowOff>
    </xdr:from>
    <xdr:to>
      <xdr:col>3</xdr:col>
      <xdr:colOff>638175</xdr:colOff>
      <xdr:row>0</xdr:row>
      <xdr:rowOff>409575</xdr:rowOff>
    </xdr:to>
    <xdr:grpSp>
      <xdr:nvGrpSpPr>
        <xdr:cNvPr id="1" name="Group 1"/>
        <xdr:cNvGrpSpPr>
          <a:grpSpLocks/>
        </xdr:cNvGrpSpPr>
      </xdr:nvGrpSpPr>
      <xdr:grpSpPr>
        <a:xfrm>
          <a:off x="3267075" y="381000"/>
          <a:ext cx="2038350" cy="28575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371475</xdr:rowOff>
    </xdr:from>
    <xdr:to>
      <xdr:col>2</xdr:col>
      <xdr:colOff>1628775</xdr:colOff>
      <xdr:row>0</xdr:row>
      <xdr:rowOff>400050</xdr:rowOff>
    </xdr:to>
    <xdr:grpSp>
      <xdr:nvGrpSpPr>
        <xdr:cNvPr id="1" name="Group 1"/>
        <xdr:cNvGrpSpPr>
          <a:grpSpLocks/>
        </xdr:cNvGrpSpPr>
      </xdr:nvGrpSpPr>
      <xdr:grpSpPr>
        <a:xfrm>
          <a:off x="2619375" y="371475"/>
          <a:ext cx="2343150" cy="28575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0</xdr:row>
      <xdr:rowOff>381000</xdr:rowOff>
    </xdr:from>
    <xdr:to>
      <xdr:col>3</xdr:col>
      <xdr:colOff>1257300</xdr:colOff>
      <xdr:row>0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3028950" y="381000"/>
          <a:ext cx="2609850" cy="38100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0</xdr:row>
      <xdr:rowOff>390525</xdr:rowOff>
    </xdr:from>
    <xdr:to>
      <xdr:col>3</xdr:col>
      <xdr:colOff>485775</xdr:colOff>
      <xdr:row>0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428875" y="390525"/>
          <a:ext cx="3714750" cy="28575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0</xdr:row>
      <xdr:rowOff>400050</xdr:rowOff>
    </xdr:from>
    <xdr:to>
      <xdr:col>3</xdr:col>
      <xdr:colOff>990600</xdr:colOff>
      <xdr:row>0</xdr:row>
      <xdr:rowOff>428625</xdr:rowOff>
    </xdr:to>
    <xdr:grpSp>
      <xdr:nvGrpSpPr>
        <xdr:cNvPr id="1" name="Group 1"/>
        <xdr:cNvGrpSpPr>
          <a:grpSpLocks/>
        </xdr:cNvGrpSpPr>
      </xdr:nvGrpSpPr>
      <xdr:grpSpPr>
        <a:xfrm>
          <a:off x="2276475" y="400050"/>
          <a:ext cx="4333875" cy="28575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0</xdr:row>
      <xdr:rowOff>390525</xdr:rowOff>
    </xdr:from>
    <xdr:to>
      <xdr:col>6</xdr:col>
      <xdr:colOff>409575</xdr:colOff>
      <xdr:row>0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333625" y="390525"/>
          <a:ext cx="3771900" cy="28575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400050</xdr:rowOff>
    </xdr:from>
    <xdr:to>
      <xdr:col>3</xdr:col>
      <xdr:colOff>819150</xdr:colOff>
      <xdr:row>0</xdr:row>
      <xdr:rowOff>428625</xdr:rowOff>
    </xdr:to>
    <xdr:grpSp>
      <xdr:nvGrpSpPr>
        <xdr:cNvPr id="1" name="Group 1"/>
        <xdr:cNvGrpSpPr>
          <a:grpSpLocks/>
        </xdr:cNvGrpSpPr>
      </xdr:nvGrpSpPr>
      <xdr:grpSpPr>
        <a:xfrm>
          <a:off x="2733675" y="400050"/>
          <a:ext cx="2438400" cy="28575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381000</xdr:rowOff>
    </xdr:from>
    <xdr:to>
      <xdr:col>2</xdr:col>
      <xdr:colOff>314325</xdr:colOff>
      <xdr:row>0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828925" y="381000"/>
          <a:ext cx="2752725" cy="38100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400050</xdr:rowOff>
    </xdr:from>
    <xdr:to>
      <xdr:col>4</xdr:col>
      <xdr:colOff>66675</xdr:colOff>
      <xdr:row>1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771650" y="400050"/>
          <a:ext cx="2352675" cy="76200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933450</xdr:colOff>
      <xdr:row>0</xdr:row>
      <xdr:rowOff>400050</xdr:rowOff>
    </xdr:from>
    <xdr:to>
      <xdr:col>4</xdr:col>
      <xdr:colOff>66675</xdr:colOff>
      <xdr:row>1</xdr:row>
      <xdr:rowOff>9525</xdr:rowOff>
    </xdr:to>
    <xdr:grpSp>
      <xdr:nvGrpSpPr>
        <xdr:cNvPr id="6" name="Group 1"/>
        <xdr:cNvGrpSpPr>
          <a:grpSpLocks/>
        </xdr:cNvGrpSpPr>
      </xdr:nvGrpSpPr>
      <xdr:grpSpPr>
        <a:xfrm>
          <a:off x="1771650" y="400050"/>
          <a:ext cx="2352675" cy="76200"/>
          <a:chOff x="286" y="43"/>
          <a:chExt cx="425" cy="4"/>
        </a:xfrm>
        <a:solidFill>
          <a:srgbClr val="FFFFFF"/>
        </a:solidFill>
      </xdr:grpSpPr>
      <xdr:grpSp>
        <xdr:nvGrpSpPr>
          <xdr:cNvPr id="7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8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0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381000</xdr:rowOff>
    </xdr:from>
    <xdr:to>
      <xdr:col>2</xdr:col>
      <xdr:colOff>381000</xdr:colOff>
      <xdr:row>0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400300" y="381000"/>
          <a:ext cx="3467100" cy="38100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0</xdr:row>
      <xdr:rowOff>381000</xdr:rowOff>
    </xdr:from>
    <xdr:to>
      <xdr:col>2</xdr:col>
      <xdr:colOff>333375</xdr:colOff>
      <xdr:row>0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743200" y="381000"/>
          <a:ext cx="2209800" cy="38100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400050</xdr:rowOff>
    </xdr:from>
    <xdr:to>
      <xdr:col>2</xdr:col>
      <xdr:colOff>1095375</xdr:colOff>
      <xdr:row>0</xdr:row>
      <xdr:rowOff>438150</xdr:rowOff>
    </xdr:to>
    <xdr:grpSp>
      <xdr:nvGrpSpPr>
        <xdr:cNvPr id="1" name="Group 1"/>
        <xdr:cNvGrpSpPr>
          <a:grpSpLocks/>
        </xdr:cNvGrpSpPr>
      </xdr:nvGrpSpPr>
      <xdr:grpSpPr>
        <a:xfrm>
          <a:off x="3067050" y="400050"/>
          <a:ext cx="2200275" cy="38100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0</xdr:row>
      <xdr:rowOff>371475</xdr:rowOff>
    </xdr:from>
    <xdr:to>
      <xdr:col>5</xdr:col>
      <xdr:colOff>152400</xdr:colOff>
      <xdr:row>0</xdr:row>
      <xdr:rowOff>409575</xdr:rowOff>
    </xdr:to>
    <xdr:grpSp>
      <xdr:nvGrpSpPr>
        <xdr:cNvPr id="1" name="Group 1"/>
        <xdr:cNvGrpSpPr>
          <a:grpSpLocks/>
        </xdr:cNvGrpSpPr>
      </xdr:nvGrpSpPr>
      <xdr:grpSpPr>
        <a:xfrm>
          <a:off x="2905125" y="371475"/>
          <a:ext cx="2390775" cy="38100"/>
          <a:chOff x="286" y="43"/>
          <a:chExt cx="425" cy="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86" y="43"/>
            <a:ext cx="424" cy="4"/>
            <a:chOff x="316" y="38"/>
            <a:chExt cx="340" cy="4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16" y="38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16" y="42"/>
              <a:ext cx="34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286" y="47"/>
            <a:ext cx="4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51060;&#47749;&#51452;\Local%20Settings\Temporary%20Internet%20Files\Content.IE5\CDYNWXIV\My%20Documents\&#50696;&#49328;&#49436;\98&#52628;&#44221;&#50696;&#49328;&#49436;\'98&#52628;&#44221;&#50696;&#49328;&#49436;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015\2015&#51012;&#51648;&#45824;&#54617;&#44368;%20&#49328;&#54617;&#54801;&#47141;&#45800;&#54924;&#44228;%20&#44208;&#49328;&#49436;(&#54788;&#44552;&#55120;&#47492;&#54364;&#54252;&#54632;)-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014\2014&#51012;&#51648;&#45824;&#54617;&#44368;%20&#49328;&#54617;&#54801;&#47141;&#45800;&#54924;&#44228;%20&#44208;&#49328;&#49436;(&#52488;&#50504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자금총괄a4"/>
      <sheetName val="합계잔액시산표(2015)"/>
      <sheetName val="재무상태표&amp;정산표"/>
      <sheetName val="운영계산서"/>
      <sheetName val="현금흐름표"/>
      <sheetName val="운영차손익처분계산서(2015)"/>
      <sheetName val="현금및단기금융상품명세서(2015)"/>
      <sheetName val="선급금명세서"/>
      <sheetName val="선급법인세 명세서(2015)"/>
      <sheetName val="미수금명세서"/>
      <sheetName val="부가세대급명세서"/>
      <sheetName val="유형자산명세서"/>
      <sheetName val="미지급금명세서"/>
      <sheetName val="부가세예수금명세서"/>
      <sheetName val="예수금명세서"/>
      <sheetName val="선수수익"/>
      <sheetName val="임대보증금"/>
      <sheetName val="임대보증금 및 충당금명세서"/>
      <sheetName val="퇴직금추계액명세서"/>
      <sheetName val="감가상각명세서"/>
      <sheetName val="Sheet1"/>
    </sheetNames>
    <sheetDataSet>
      <sheetData sheetId="2">
        <row r="11">
          <cell r="E11">
            <v>3397956297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자금총괄a4"/>
      <sheetName val="합계잔액시산표(2014)"/>
      <sheetName val="재무상태표&amp;정산표"/>
      <sheetName val="운영계산서"/>
      <sheetName val="현금흐름표"/>
      <sheetName val="운영차손익처분계산서(2013)"/>
      <sheetName val="현금및단기금융상품명세서(2014)"/>
      <sheetName val="선급금명세서"/>
      <sheetName val="선급법인세 명세서(2014)"/>
      <sheetName val="미수금명세서"/>
      <sheetName val="유형자산명세서"/>
      <sheetName val="미지급금명세서"/>
      <sheetName val="예수금명세서"/>
      <sheetName val="선수수익"/>
      <sheetName val="임대보증금"/>
      <sheetName val="임대보증금 및 충당금명세서"/>
      <sheetName val="퇴직금추계액명세서"/>
      <sheetName val="감가상각명세서"/>
      <sheetName val="Sheet1"/>
    </sheetNames>
    <sheetDataSet>
      <sheetData sheetId="2">
        <row r="11">
          <cell r="E11">
            <v>3219488314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78"/>
  <sheetViews>
    <sheetView showGridLines="0" tabSelected="1" zoomScaleSheetLayoutView="100" zoomScalePageLayoutView="0" workbookViewId="0" topLeftCell="A119">
      <selection activeCell="E30" sqref="E30"/>
    </sheetView>
  </sheetViews>
  <sheetFormatPr defaultColWidth="10.00390625" defaultRowHeight="15"/>
  <cols>
    <col min="1" max="1" width="12.8515625" style="363" customWidth="1"/>
    <col min="2" max="2" width="18.28125" style="363" customWidth="1"/>
    <col min="3" max="3" width="23.57421875" style="363" bestFit="1" customWidth="1"/>
    <col min="4" max="4" width="9.00390625" style="363" bestFit="1" customWidth="1"/>
    <col min="5" max="5" width="16.8515625" style="363" bestFit="1" customWidth="1"/>
    <col min="6" max="6" width="17.57421875" style="363" customWidth="1"/>
    <col min="7" max="8" width="8.140625" style="363" bestFit="1" customWidth="1"/>
    <col min="9" max="9" width="10.00390625" style="380" customWidth="1"/>
    <col min="10" max="10" width="18.8515625" style="363" hidden="1" customWidth="1"/>
    <col min="11" max="11" width="15.57421875" style="363" hidden="1" customWidth="1"/>
    <col min="12" max="12" width="14.421875" style="363" hidden="1" customWidth="1"/>
    <col min="13" max="16384" width="10.00390625" style="363" customWidth="1"/>
  </cols>
  <sheetData>
    <row r="1" spans="1:9" ht="25.5">
      <c r="A1" s="511" t="s">
        <v>24</v>
      </c>
      <c r="B1" s="511"/>
      <c r="C1" s="511"/>
      <c r="D1" s="511"/>
      <c r="E1" s="511"/>
      <c r="F1" s="511"/>
      <c r="G1" s="511"/>
      <c r="H1" s="511"/>
      <c r="I1" s="511"/>
    </row>
    <row r="2" spans="1:9" ht="17.25" customHeight="1">
      <c r="A2" s="379"/>
      <c r="B2" s="379"/>
      <c r="C2" s="379"/>
      <c r="D2" s="379"/>
      <c r="E2" s="379"/>
      <c r="F2" s="379"/>
      <c r="G2" s="379"/>
      <c r="H2" s="379"/>
      <c r="I2" s="379"/>
    </row>
    <row r="3" spans="1:9" ht="17.25" customHeight="1" thickBot="1">
      <c r="A3" s="210" t="s">
        <v>203</v>
      </c>
      <c r="B3" s="210"/>
      <c r="C3" s="210"/>
      <c r="D3" s="210"/>
      <c r="E3" s="210"/>
      <c r="F3" s="210"/>
      <c r="G3" s="210"/>
      <c r="H3" s="210"/>
      <c r="I3" s="210" t="s">
        <v>378</v>
      </c>
    </row>
    <row r="4" spans="1:9" ht="11.25" customHeight="1">
      <c r="A4" s="512" t="s">
        <v>336</v>
      </c>
      <c r="B4" s="514" t="s">
        <v>26</v>
      </c>
      <c r="C4" s="514" t="s">
        <v>27</v>
      </c>
      <c r="D4" s="514" t="s">
        <v>379</v>
      </c>
      <c r="E4" s="514" t="s">
        <v>380</v>
      </c>
      <c r="F4" s="514" t="s">
        <v>381</v>
      </c>
      <c r="G4" s="514" t="s">
        <v>30</v>
      </c>
      <c r="H4" s="514" t="s">
        <v>31</v>
      </c>
      <c r="I4" s="516" t="s">
        <v>32</v>
      </c>
    </row>
    <row r="5" spans="1:9" ht="9.75" customHeight="1">
      <c r="A5" s="513"/>
      <c r="B5" s="515"/>
      <c r="C5" s="515"/>
      <c r="D5" s="515"/>
      <c r="E5" s="515"/>
      <c r="F5" s="515"/>
      <c r="G5" s="515"/>
      <c r="H5" s="515"/>
      <c r="I5" s="517"/>
    </row>
    <row r="6" spans="1:12" ht="18.75" customHeight="1">
      <c r="A6" s="506" t="s">
        <v>382</v>
      </c>
      <c r="B6" s="381" t="s">
        <v>383</v>
      </c>
      <c r="C6" s="382" t="s">
        <v>384</v>
      </c>
      <c r="D6" s="383" t="s">
        <v>385</v>
      </c>
      <c r="E6" s="384" t="s">
        <v>386</v>
      </c>
      <c r="F6" s="385">
        <v>61039015</v>
      </c>
      <c r="G6" s="386"/>
      <c r="H6" s="387">
        <v>0.001</v>
      </c>
      <c r="I6" s="388"/>
      <c r="J6" s="363">
        <v>19479</v>
      </c>
      <c r="K6" s="363">
        <f aca="true" t="shared" si="0" ref="K6:K69">VLOOKUP(J6,$F$6:$F$141,1,0)</f>
        <v>19479</v>
      </c>
      <c r="L6" s="363">
        <f aca="true" t="shared" si="1" ref="L6:L69">VLOOKUP(F6,$J$6:$J$141,1,0)</f>
        <v>61039015</v>
      </c>
    </row>
    <row r="7" spans="1:12" ht="18.75" customHeight="1">
      <c r="A7" s="506"/>
      <c r="B7" s="381" t="s">
        <v>387</v>
      </c>
      <c r="C7" s="382" t="s">
        <v>388</v>
      </c>
      <c r="D7" s="383" t="s">
        <v>385</v>
      </c>
      <c r="E7" s="383" t="s">
        <v>389</v>
      </c>
      <c r="F7" s="385">
        <v>214310093</v>
      </c>
      <c r="G7" s="385"/>
      <c r="H7" s="387">
        <v>0.001</v>
      </c>
      <c r="I7" s="388"/>
      <c r="K7" s="363">
        <f t="shared" si="0"/>
        <v>0</v>
      </c>
      <c r="L7" s="363">
        <f t="shared" si="1"/>
        <v>214310093</v>
      </c>
    </row>
    <row r="8" spans="1:12" ht="18.75" customHeight="1">
      <c r="A8" s="506"/>
      <c r="B8" s="381" t="s">
        <v>387</v>
      </c>
      <c r="C8" s="382" t="s">
        <v>390</v>
      </c>
      <c r="D8" s="383" t="s">
        <v>385</v>
      </c>
      <c r="E8" s="383" t="s">
        <v>391</v>
      </c>
      <c r="F8" s="389">
        <v>2530435</v>
      </c>
      <c r="G8" s="389"/>
      <c r="H8" s="387">
        <v>0.001</v>
      </c>
      <c r="I8" s="388"/>
      <c r="J8" s="363">
        <v>70928379</v>
      </c>
      <c r="K8" s="363">
        <f t="shared" si="0"/>
        <v>70928379</v>
      </c>
      <c r="L8" s="363">
        <f t="shared" si="1"/>
        <v>2530435</v>
      </c>
    </row>
    <row r="9" spans="1:12" ht="18.75" customHeight="1">
      <c r="A9" s="506"/>
      <c r="B9" s="381" t="s">
        <v>392</v>
      </c>
      <c r="C9" s="382" t="s">
        <v>393</v>
      </c>
      <c r="D9" s="383" t="s">
        <v>394</v>
      </c>
      <c r="E9" s="383" t="s">
        <v>395</v>
      </c>
      <c r="F9" s="385">
        <v>40710423</v>
      </c>
      <c r="G9" s="385"/>
      <c r="H9" s="387">
        <v>0.001</v>
      </c>
      <c r="I9" s="388"/>
      <c r="J9" s="363">
        <v>230284844</v>
      </c>
      <c r="K9" s="363">
        <f t="shared" si="0"/>
        <v>230284844</v>
      </c>
      <c r="L9" s="363">
        <f t="shared" si="1"/>
        <v>40710423</v>
      </c>
    </row>
    <row r="10" spans="1:12" ht="18.75" customHeight="1">
      <c r="A10" s="506"/>
      <c r="B10" s="381" t="s">
        <v>392</v>
      </c>
      <c r="C10" s="382" t="s">
        <v>396</v>
      </c>
      <c r="D10" s="383" t="s">
        <v>394</v>
      </c>
      <c r="E10" s="383" t="s">
        <v>397</v>
      </c>
      <c r="F10" s="389">
        <v>240709807</v>
      </c>
      <c r="G10" s="389"/>
      <c r="H10" s="387">
        <v>0.001</v>
      </c>
      <c r="I10" s="388"/>
      <c r="J10" s="363">
        <v>2006369</v>
      </c>
      <c r="K10" s="363">
        <f t="shared" si="0"/>
        <v>2006369</v>
      </c>
      <c r="L10" s="363">
        <f t="shared" si="1"/>
        <v>240709807</v>
      </c>
    </row>
    <row r="11" spans="1:12" ht="18.75" customHeight="1">
      <c r="A11" s="506"/>
      <c r="B11" s="381" t="s">
        <v>392</v>
      </c>
      <c r="C11" s="382" t="s">
        <v>398</v>
      </c>
      <c r="D11" s="383" t="s">
        <v>394</v>
      </c>
      <c r="E11" s="383" t="s">
        <v>399</v>
      </c>
      <c r="F11" s="385">
        <v>20090271</v>
      </c>
      <c r="G11" s="385"/>
      <c r="H11" s="387">
        <v>0.001</v>
      </c>
      <c r="I11" s="388"/>
      <c r="J11" s="363">
        <v>558</v>
      </c>
      <c r="K11" s="363">
        <f t="shared" si="0"/>
        <v>558</v>
      </c>
      <c r="L11" s="363">
        <f t="shared" si="1"/>
        <v>20090271</v>
      </c>
    </row>
    <row r="12" spans="1:12" ht="18.75" customHeight="1">
      <c r="A12" s="506"/>
      <c r="B12" s="381" t="s">
        <v>392</v>
      </c>
      <c r="C12" s="382" t="s">
        <v>400</v>
      </c>
      <c r="D12" s="383" t="s">
        <v>394</v>
      </c>
      <c r="E12" s="383" t="s">
        <v>401</v>
      </c>
      <c r="F12" s="389">
        <v>73833899</v>
      </c>
      <c r="G12" s="389"/>
      <c r="H12" s="387">
        <v>0.001</v>
      </c>
      <c r="I12" s="388"/>
      <c r="J12" s="363">
        <v>17744462</v>
      </c>
      <c r="K12" s="363">
        <f t="shared" si="0"/>
        <v>17744462</v>
      </c>
      <c r="L12" s="363">
        <f t="shared" si="1"/>
        <v>73833899</v>
      </c>
    </row>
    <row r="13" spans="1:12" ht="18.75" customHeight="1">
      <c r="A13" s="506"/>
      <c r="B13" s="381" t="s">
        <v>392</v>
      </c>
      <c r="C13" s="382" t="s">
        <v>402</v>
      </c>
      <c r="D13" s="383" t="s">
        <v>394</v>
      </c>
      <c r="E13" s="383" t="s">
        <v>403</v>
      </c>
      <c r="F13" s="385">
        <v>667356751</v>
      </c>
      <c r="G13" s="385"/>
      <c r="H13" s="387">
        <v>0.001</v>
      </c>
      <c r="I13" s="388"/>
      <c r="K13" s="363">
        <f t="shared" si="0"/>
        <v>0</v>
      </c>
      <c r="L13" s="363">
        <f t="shared" si="1"/>
        <v>667356751</v>
      </c>
    </row>
    <row r="14" spans="1:12" ht="18.75" customHeight="1">
      <c r="A14" s="506"/>
      <c r="B14" s="381" t="s">
        <v>392</v>
      </c>
      <c r="C14" s="382" t="s">
        <v>404</v>
      </c>
      <c r="D14" s="383" t="s">
        <v>394</v>
      </c>
      <c r="E14" s="384" t="s">
        <v>405</v>
      </c>
      <c r="F14" s="385">
        <v>671355848</v>
      </c>
      <c r="G14" s="385"/>
      <c r="H14" s="387">
        <v>0.001</v>
      </c>
      <c r="I14" s="388"/>
      <c r="K14" s="363">
        <f t="shared" si="0"/>
        <v>0</v>
      </c>
      <c r="L14" s="363">
        <f t="shared" si="1"/>
        <v>671355848</v>
      </c>
    </row>
    <row r="15" spans="1:12" ht="18.75" customHeight="1">
      <c r="A15" s="506"/>
      <c r="B15" s="381" t="s">
        <v>406</v>
      </c>
      <c r="C15" s="382" t="s">
        <v>407</v>
      </c>
      <c r="D15" s="383" t="s">
        <v>394</v>
      </c>
      <c r="E15" s="383" t="s">
        <v>408</v>
      </c>
      <c r="F15" s="385">
        <v>32668</v>
      </c>
      <c r="G15" s="385"/>
      <c r="H15" s="387">
        <v>0.001</v>
      </c>
      <c r="I15" s="388"/>
      <c r="K15" s="363">
        <f t="shared" si="0"/>
        <v>0</v>
      </c>
      <c r="L15" s="363">
        <f t="shared" si="1"/>
        <v>32668</v>
      </c>
    </row>
    <row r="16" spans="1:12" ht="18.75" customHeight="1">
      <c r="A16" s="506"/>
      <c r="B16" s="381" t="s">
        <v>33</v>
      </c>
      <c r="C16" s="382" t="s">
        <v>409</v>
      </c>
      <c r="D16" s="383" t="s">
        <v>34</v>
      </c>
      <c r="E16" s="384" t="s">
        <v>410</v>
      </c>
      <c r="F16" s="389">
        <v>77643445</v>
      </c>
      <c r="G16" s="385"/>
      <c r="H16" s="387">
        <v>0.001</v>
      </c>
      <c r="I16" s="388"/>
      <c r="K16" s="363">
        <f t="shared" si="0"/>
        <v>0</v>
      </c>
      <c r="L16" s="363">
        <f t="shared" si="1"/>
        <v>77643445</v>
      </c>
    </row>
    <row r="17" spans="1:12" ht="18.75" customHeight="1">
      <c r="A17" s="506"/>
      <c r="B17" s="381" t="s">
        <v>392</v>
      </c>
      <c r="C17" s="382" t="s">
        <v>411</v>
      </c>
      <c r="D17" s="383" t="s">
        <v>394</v>
      </c>
      <c r="E17" s="384" t="s">
        <v>412</v>
      </c>
      <c r="F17" s="385">
        <v>739750109</v>
      </c>
      <c r="G17" s="385"/>
      <c r="H17" s="387">
        <v>0.001</v>
      </c>
      <c r="I17" s="388"/>
      <c r="K17" s="363">
        <f t="shared" si="0"/>
        <v>0</v>
      </c>
      <c r="L17" s="363">
        <f t="shared" si="1"/>
        <v>739750109</v>
      </c>
    </row>
    <row r="18" spans="1:12" ht="18.75" customHeight="1">
      <c r="A18" s="506"/>
      <c r="B18" s="381" t="s">
        <v>392</v>
      </c>
      <c r="C18" s="382" t="s">
        <v>413</v>
      </c>
      <c r="D18" s="383" t="s">
        <v>394</v>
      </c>
      <c r="E18" s="384" t="s">
        <v>414</v>
      </c>
      <c r="F18" s="385">
        <v>13821458</v>
      </c>
      <c r="G18" s="385"/>
      <c r="H18" s="387">
        <v>0.001</v>
      </c>
      <c r="I18" s="388"/>
      <c r="K18" s="363">
        <f t="shared" si="0"/>
        <v>0</v>
      </c>
      <c r="L18" s="363">
        <f t="shared" si="1"/>
        <v>13821458</v>
      </c>
    </row>
    <row r="19" spans="1:12" ht="18.75" customHeight="1">
      <c r="A19" s="506"/>
      <c r="B19" s="381" t="s">
        <v>406</v>
      </c>
      <c r="C19" s="382" t="s">
        <v>415</v>
      </c>
      <c r="D19" s="383" t="s">
        <v>394</v>
      </c>
      <c r="E19" s="384" t="s">
        <v>416</v>
      </c>
      <c r="F19" s="389">
        <v>176321302</v>
      </c>
      <c r="G19" s="385"/>
      <c r="H19" s="387">
        <v>0.001</v>
      </c>
      <c r="I19" s="388"/>
      <c r="K19" s="363">
        <f t="shared" si="0"/>
        <v>0</v>
      </c>
      <c r="L19" s="363">
        <f t="shared" si="1"/>
        <v>176321302</v>
      </c>
    </row>
    <row r="20" spans="1:12" ht="18.75" customHeight="1">
      <c r="A20" s="506"/>
      <c r="B20" s="381" t="s">
        <v>392</v>
      </c>
      <c r="C20" s="382" t="s">
        <v>417</v>
      </c>
      <c r="D20" s="383" t="s">
        <v>394</v>
      </c>
      <c r="E20" s="384" t="s">
        <v>418</v>
      </c>
      <c r="F20" s="385">
        <v>37602344</v>
      </c>
      <c r="G20" s="385"/>
      <c r="H20" s="387">
        <v>0.001</v>
      </c>
      <c r="I20" s="388"/>
      <c r="J20" s="363">
        <v>13163260</v>
      </c>
      <c r="K20" s="363">
        <f t="shared" si="0"/>
        <v>13163260</v>
      </c>
      <c r="L20" s="363">
        <f t="shared" si="1"/>
        <v>37602344</v>
      </c>
    </row>
    <row r="21" spans="1:12" ht="18.75" customHeight="1">
      <c r="A21" s="506"/>
      <c r="B21" s="381" t="s">
        <v>392</v>
      </c>
      <c r="C21" s="382" t="s">
        <v>419</v>
      </c>
      <c r="D21" s="383" t="s">
        <v>394</v>
      </c>
      <c r="E21" s="384" t="s">
        <v>420</v>
      </c>
      <c r="F21" s="385">
        <v>114</v>
      </c>
      <c r="G21" s="385"/>
      <c r="H21" s="387">
        <v>0.001</v>
      </c>
      <c r="I21" s="388"/>
      <c r="J21" s="363">
        <v>2981580</v>
      </c>
      <c r="K21" s="363">
        <f t="shared" si="0"/>
        <v>2981580</v>
      </c>
      <c r="L21" s="363">
        <f t="shared" si="1"/>
        <v>114</v>
      </c>
    </row>
    <row r="22" spans="1:12" ht="21" customHeight="1">
      <c r="A22" s="506"/>
      <c r="B22" s="381" t="s">
        <v>392</v>
      </c>
      <c r="C22" s="382" t="s">
        <v>421</v>
      </c>
      <c r="D22" s="383" t="s">
        <v>394</v>
      </c>
      <c r="E22" s="384" t="s">
        <v>422</v>
      </c>
      <c r="F22" s="385">
        <v>0</v>
      </c>
      <c r="G22" s="385"/>
      <c r="H22" s="387">
        <v>0.001</v>
      </c>
      <c r="I22" s="388"/>
      <c r="J22" s="363">
        <v>4284446</v>
      </c>
      <c r="K22" s="363">
        <f t="shared" si="0"/>
        <v>4284446</v>
      </c>
      <c r="L22" s="363">
        <f t="shared" si="1"/>
        <v>0</v>
      </c>
    </row>
    <row r="23" spans="1:12" ht="18.75" customHeight="1">
      <c r="A23" s="506"/>
      <c r="B23" s="381" t="s">
        <v>392</v>
      </c>
      <c r="C23" s="382" t="s">
        <v>423</v>
      </c>
      <c r="D23" s="383" t="s">
        <v>394</v>
      </c>
      <c r="E23" s="384" t="s">
        <v>424</v>
      </c>
      <c r="F23" s="385">
        <v>36871170</v>
      </c>
      <c r="G23" s="385"/>
      <c r="H23" s="387">
        <v>0.001</v>
      </c>
      <c r="I23" s="388"/>
      <c r="K23" s="363">
        <f t="shared" si="0"/>
        <v>0</v>
      </c>
      <c r="L23" s="363">
        <f t="shared" si="1"/>
        <v>36871170</v>
      </c>
    </row>
    <row r="24" spans="1:12" ht="18.75" customHeight="1">
      <c r="A24" s="506"/>
      <c r="B24" s="381" t="s">
        <v>392</v>
      </c>
      <c r="C24" s="382" t="s">
        <v>425</v>
      </c>
      <c r="D24" s="383" t="s">
        <v>394</v>
      </c>
      <c r="E24" s="383" t="s">
        <v>426</v>
      </c>
      <c r="F24" s="385">
        <v>8531</v>
      </c>
      <c r="G24" s="385"/>
      <c r="H24" s="387">
        <v>0.001</v>
      </c>
      <c r="I24" s="388"/>
      <c r="J24" s="363">
        <v>841753</v>
      </c>
      <c r="K24" s="363">
        <f t="shared" si="0"/>
        <v>841753</v>
      </c>
      <c r="L24" s="363">
        <f t="shared" si="1"/>
        <v>8531</v>
      </c>
    </row>
    <row r="25" spans="1:12" ht="18.75" customHeight="1">
      <c r="A25" s="506"/>
      <c r="B25" s="381" t="s">
        <v>392</v>
      </c>
      <c r="C25" s="382" t="s">
        <v>427</v>
      </c>
      <c r="D25" s="383" t="s">
        <v>428</v>
      </c>
      <c r="E25" s="384" t="s">
        <v>429</v>
      </c>
      <c r="F25" s="385">
        <v>10492</v>
      </c>
      <c r="G25" s="385"/>
      <c r="H25" s="387">
        <v>0.001</v>
      </c>
      <c r="I25" s="388"/>
      <c r="J25" s="363">
        <v>4781285</v>
      </c>
      <c r="K25" s="363">
        <f t="shared" si="0"/>
        <v>4781285</v>
      </c>
      <c r="L25" s="363">
        <f t="shared" si="1"/>
        <v>10492</v>
      </c>
    </row>
    <row r="26" spans="1:12" ht="18.75" customHeight="1">
      <c r="A26" s="506"/>
      <c r="B26" s="381" t="s">
        <v>337</v>
      </c>
      <c r="C26" s="382" t="s">
        <v>430</v>
      </c>
      <c r="D26" s="383" t="s">
        <v>431</v>
      </c>
      <c r="E26" s="384" t="s">
        <v>432</v>
      </c>
      <c r="F26" s="385">
        <v>2290903</v>
      </c>
      <c r="G26" s="385"/>
      <c r="H26" s="387">
        <v>0.001</v>
      </c>
      <c r="I26" s="388"/>
      <c r="J26" s="363">
        <v>523732</v>
      </c>
      <c r="K26" s="363">
        <f t="shared" si="0"/>
        <v>523732</v>
      </c>
      <c r="L26" s="363">
        <f t="shared" si="1"/>
        <v>2290903</v>
      </c>
    </row>
    <row r="27" spans="1:12" ht="18.75" customHeight="1">
      <c r="A27" s="506"/>
      <c r="B27" s="381" t="s">
        <v>433</v>
      </c>
      <c r="C27" s="382" t="s">
        <v>434</v>
      </c>
      <c r="D27" s="383" t="s">
        <v>431</v>
      </c>
      <c r="E27" s="383" t="s">
        <v>435</v>
      </c>
      <c r="F27" s="385">
        <v>1081</v>
      </c>
      <c r="G27" s="385"/>
      <c r="H27" s="387">
        <v>0.001</v>
      </c>
      <c r="I27" s="388"/>
      <c r="J27" s="363">
        <v>1743900</v>
      </c>
      <c r="K27" s="363">
        <f t="shared" si="0"/>
        <v>1743900</v>
      </c>
      <c r="L27" s="363">
        <f t="shared" si="1"/>
        <v>1081</v>
      </c>
    </row>
    <row r="28" spans="1:12" ht="18.75" customHeight="1">
      <c r="A28" s="506"/>
      <c r="B28" s="381" t="s">
        <v>433</v>
      </c>
      <c r="C28" s="382" t="s">
        <v>436</v>
      </c>
      <c r="D28" s="383" t="s">
        <v>431</v>
      </c>
      <c r="E28" s="384" t="s">
        <v>437</v>
      </c>
      <c r="F28" s="385">
        <v>4518299</v>
      </c>
      <c r="G28" s="385"/>
      <c r="H28" s="387">
        <v>0.001</v>
      </c>
      <c r="I28" s="388"/>
      <c r="J28" s="363">
        <v>74309</v>
      </c>
      <c r="K28" s="363">
        <f t="shared" si="0"/>
        <v>74309</v>
      </c>
      <c r="L28" s="363">
        <f t="shared" si="1"/>
        <v>4518299</v>
      </c>
    </row>
    <row r="29" spans="1:12" ht="18.75" customHeight="1">
      <c r="A29" s="506"/>
      <c r="B29" s="381" t="s">
        <v>433</v>
      </c>
      <c r="C29" s="382" t="s">
        <v>438</v>
      </c>
      <c r="D29" s="383" t="s">
        <v>431</v>
      </c>
      <c r="E29" s="384" t="s">
        <v>439</v>
      </c>
      <c r="F29" s="385">
        <v>4190</v>
      </c>
      <c r="G29" s="385"/>
      <c r="H29" s="387">
        <v>0.001</v>
      </c>
      <c r="I29" s="388"/>
      <c r="J29" s="363">
        <v>3928843</v>
      </c>
      <c r="K29" s="363">
        <f t="shared" si="0"/>
        <v>3928843</v>
      </c>
      <c r="L29" s="363">
        <f t="shared" si="1"/>
        <v>4190</v>
      </c>
    </row>
    <row r="30" spans="1:12" ht="18.75" customHeight="1">
      <c r="A30" s="506"/>
      <c r="B30" s="381" t="s">
        <v>433</v>
      </c>
      <c r="C30" s="382" t="s">
        <v>440</v>
      </c>
      <c r="D30" s="383" t="s">
        <v>431</v>
      </c>
      <c r="E30" s="384" t="s">
        <v>441</v>
      </c>
      <c r="F30" s="385">
        <v>1598376</v>
      </c>
      <c r="G30" s="385"/>
      <c r="H30" s="387">
        <v>0.001</v>
      </c>
      <c r="I30" s="388"/>
      <c r="J30" s="363">
        <v>12</v>
      </c>
      <c r="K30" s="363">
        <f t="shared" si="0"/>
        <v>12</v>
      </c>
      <c r="L30" s="363">
        <f t="shared" si="1"/>
        <v>1598376</v>
      </c>
    </row>
    <row r="31" spans="1:12" ht="18.75" customHeight="1">
      <c r="A31" s="506"/>
      <c r="B31" s="381" t="s">
        <v>433</v>
      </c>
      <c r="C31" s="382" t="s">
        <v>442</v>
      </c>
      <c r="D31" s="383" t="s">
        <v>431</v>
      </c>
      <c r="E31" s="383" t="s">
        <v>443</v>
      </c>
      <c r="F31" s="385">
        <v>4931</v>
      </c>
      <c r="G31" s="385"/>
      <c r="H31" s="387">
        <v>0.001</v>
      </c>
      <c r="I31" s="388"/>
      <c r="J31" s="363">
        <v>46314810</v>
      </c>
      <c r="K31" s="363">
        <f t="shared" si="0"/>
        <v>46314810</v>
      </c>
      <c r="L31" s="363">
        <f t="shared" si="1"/>
        <v>4931</v>
      </c>
    </row>
    <row r="32" spans="1:12" ht="18.75" customHeight="1">
      <c r="A32" s="506"/>
      <c r="B32" s="381" t="s">
        <v>444</v>
      </c>
      <c r="C32" s="382" t="s">
        <v>445</v>
      </c>
      <c r="D32" s="383" t="s">
        <v>431</v>
      </c>
      <c r="E32" s="383" t="s">
        <v>446</v>
      </c>
      <c r="F32" s="385">
        <v>2018</v>
      </c>
      <c r="G32" s="385"/>
      <c r="H32" s="387">
        <v>0.001</v>
      </c>
      <c r="I32" s="388"/>
      <c r="J32" s="363">
        <v>3368128</v>
      </c>
      <c r="K32" s="363">
        <f t="shared" si="0"/>
        <v>3368128</v>
      </c>
      <c r="L32" s="363">
        <f t="shared" si="1"/>
        <v>2018</v>
      </c>
    </row>
    <row r="33" spans="1:12" ht="18.75" customHeight="1">
      <c r="A33" s="506"/>
      <c r="B33" s="381" t="s">
        <v>444</v>
      </c>
      <c r="C33" s="382" t="s">
        <v>447</v>
      </c>
      <c r="D33" s="383" t="s">
        <v>431</v>
      </c>
      <c r="E33" s="383" t="s">
        <v>448</v>
      </c>
      <c r="F33" s="385">
        <v>15602563</v>
      </c>
      <c r="G33" s="385"/>
      <c r="H33" s="387">
        <v>0.001</v>
      </c>
      <c r="I33" s="388"/>
      <c r="J33" s="363">
        <v>0</v>
      </c>
      <c r="K33" s="363">
        <f t="shared" si="0"/>
        <v>0</v>
      </c>
      <c r="L33" s="363">
        <f t="shared" si="1"/>
        <v>15602563</v>
      </c>
    </row>
    <row r="34" spans="1:12" ht="18.75" customHeight="1">
      <c r="A34" s="506"/>
      <c r="B34" s="381" t="s">
        <v>433</v>
      </c>
      <c r="C34" s="382" t="s">
        <v>449</v>
      </c>
      <c r="D34" s="383" t="s">
        <v>431</v>
      </c>
      <c r="E34" s="384" t="s">
        <v>450</v>
      </c>
      <c r="F34" s="385">
        <v>0</v>
      </c>
      <c r="G34" s="385"/>
      <c r="H34" s="387">
        <v>0.001</v>
      </c>
      <c r="I34" s="388"/>
      <c r="J34" s="363">
        <v>2729</v>
      </c>
      <c r="K34" s="363">
        <f t="shared" si="0"/>
        <v>2729</v>
      </c>
      <c r="L34" s="363">
        <f t="shared" si="1"/>
        <v>0</v>
      </c>
    </row>
    <row r="35" spans="1:12" ht="18.75" customHeight="1">
      <c r="A35" s="506"/>
      <c r="B35" s="381" t="s">
        <v>444</v>
      </c>
      <c r="C35" s="382" t="s">
        <v>451</v>
      </c>
      <c r="D35" s="383" t="s">
        <v>431</v>
      </c>
      <c r="E35" s="383" t="s">
        <v>452</v>
      </c>
      <c r="F35" s="385">
        <v>9772</v>
      </c>
      <c r="G35" s="385"/>
      <c r="H35" s="387">
        <v>0.001</v>
      </c>
      <c r="I35" s="388"/>
      <c r="J35" s="363">
        <v>101</v>
      </c>
      <c r="K35" s="363">
        <f t="shared" si="0"/>
        <v>101</v>
      </c>
      <c r="L35" s="363">
        <f t="shared" si="1"/>
        <v>9772</v>
      </c>
    </row>
    <row r="36" spans="1:12" ht="18.75" customHeight="1">
      <c r="A36" s="506"/>
      <c r="B36" s="381" t="s">
        <v>453</v>
      </c>
      <c r="C36" s="382" t="s">
        <v>454</v>
      </c>
      <c r="D36" s="383" t="s">
        <v>431</v>
      </c>
      <c r="E36" s="383" t="s">
        <v>455</v>
      </c>
      <c r="F36" s="385">
        <v>35667973</v>
      </c>
      <c r="G36" s="385"/>
      <c r="H36" s="387">
        <v>0.001</v>
      </c>
      <c r="I36" s="388"/>
      <c r="J36" s="363">
        <v>22012440</v>
      </c>
      <c r="K36" s="363">
        <f t="shared" si="0"/>
        <v>22012440</v>
      </c>
      <c r="L36" s="363">
        <f t="shared" si="1"/>
        <v>35667973</v>
      </c>
    </row>
    <row r="37" spans="1:12" ht="18.75" customHeight="1">
      <c r="A37" s="506"/>
      <c r="B37" s="381" t="s">
        <v>444</v>
      </c>
      <c r="C37" s="382" t="s">
        <v>456</v>
      </c>
      <c r="D37" s="383" t="s">
        <v>431</v>
      </c>
      <c r="E37" s="384" t="s">
        <v>457</v>
      </c>
      <c r="F37" s="389">
        <v>25297729</v>
      </c>
      <c r="G37" s="389"/>
      <c r="H37" s="387">
        <v>0.001</v>
      </c>
      <c r="I37" s="388"/>
      <c r="J37" s="363">
        <v>2368</v>
      </c>
      <c r="K37" s="363">
        <f t="shared" si="0"/>
        <v>2368</v>
      </c>
      <c r="L37" s="363">
        <f t="shared" si="1"/>
        <v>25297729</v>
      </c>
    </row>
    <row r="38" spans="1:12" ht="18.75" customHeight="1">
      <c r="A38" s="506"/>
      <c r="B38" s="381" t="s">
        <v>444</v>
      </c>
      <c r="C38" s="382" t="s">
        <v>458</v>
      </c>
      <c r="D38" s="383" t="s">
        <v>431</v>
      </c>
      <c r="E38" s="384" t="s">
        <v>459</v>
      </c>
      <c r="F38" s="385">
        <v>5429</v>
      </c>
      <c r="G38" s="385"/>
      <c r="H38" s="387">
        <v>0.001</v>
      </c>
      <c r="I38" s="388"/>
      <c r="J38" s="363">
        <v>5138265</v>
      </c>
      <c r="K38" s="363">
        <f t="shared" si="0"/>
        <v>5138265</v>
      </c>
      <c r="L38" s="363">
        <f t="shared" si="1"/>
        <v>5429</v>
      </c>
    </row>
    <row r="39" spans="1:12" ht="18.75" customHeight="1">
      <c r="A39" s="506"/>
      <c r="B39" s="381" t="s">
        <v>444</v>
      </c>
      <c r="C39" s="382" t="s">
        <v>460</v>
      </c>
      <c r="D39" s="383" t="s">
        <v>431</v>
      </c>
      <c r="E39" s="384" t="s">
        <v>461</v>
      </c>
      <c r="F39" s="385">
        <v>16834458</v>
      </c>
      <c r="G39" s="385"/>
      <c r="H39" s="387">
        <v>0.001</v>
      </c>
      <c r="I39" s="388"/>
      <c r="J39" s="363">
        <v>21185340</v>
      </c>
      <c r="K39" s="363">
        <f t="shared" si="0"/>
        <v>21185340</v>
      </c>
      <c r="L39" s="363">
        <f t="shared" si="1"/>
        <v>16834458</v>
      </c>
    </row>
    <row r="40" spans="1:12" ht="18.75" customHeight="1">
      <c r="A40" s="506"/>
      <c r="B40" s="381" t="s">
        <v>444</v>
      </c>
      <c r="C40" s="382" t="s">
        <v>462</v>
      </c>
      <c r="D40" s="383" t="s">
        <v>431</v>
      </c>
      <c r="E40" s="383" t="s">
        <v>463</v>
      </c>
      <c r="F40" s="385">
        <v>1673</v>
      </c>
      <c r="G40" s="385"/>
      <c r="H40" s="387">
        <v>0.001</v>
      </c>
      <c r="I40" s="388"/>
      <c r="J40" s="363">
        <v>6408000</v>
      </c>
      <c r="K40" s="363">
        <f t="shared" si="0"/>
        <v>6408000</v>
      </c>
      <c r="L40" s="363">
        <f t="shared" si="1"/>
        <v>1673</v>
      </c>
    </row>
    <row r="41" spans="1:12" ht="18.75" customHeight="1">
      <c r="A41" s="506"/>
      <c r="B41" s="381" t="s">
        <v>444</v>
      </c>
      <c r="C41" s="382" t="s">
        <v>464</v>
      </c>
      <c r="D41" s="383" t="s">
        <v>431</v>
      </c>
      <c r="E41" s="383" t="s">
        <v>465</v>
      </c>
      <c r="F41" s="385">
        <v>45912900</v>
      </c>
      <c r="G41" s="385"/>
      <c r="H41" s="387">
        <v>0.001</v>
      </c>
      <c r="I41" s="388"/>
      <c r="J41" s="363">
        <v>51120020</v>
      </c>
      <c r="K41" s="363">
        <f t="shared" si="0"/>
        <v>51120020</v>
      </c>
      <c r="L41" s="363">
        <f t="shared" si="1"/>
        <v>45912900</v>
      </c>
    </row>
    <row r="42" spans="1:12" ht="18.75" customHeight="1">
      <c r="A42" s="506"/>
      <c r="B42" s="381" t="s">
        <v>444</v>
      </c>
      <c r="C42" s="382" t="s">
        <v>466</v>
      </c>
      <c r="D42" s="383" t="s">
        <v>431</v>
      </c>
      <c r="E42" s="383" t="s">
        <v>467</v>
      </c>
      <c r="F42" s="385">
        <v>3606</v>
      </c>
      <c r="G42" s="385"/>
      <c r="H42" s="387">
        <v>0.001</v>
      </c>
      <c r="I42" s="388"/>
      <c r="J42" s="363">
        <v>23</v>
      </c>
      <c r="K42" s="363">
        <f t="shared" si="0"/>
        <v>23</v>
      </c>
      <c r="L42" s="363">
        <f t="shared" si="1"/>
        <v>3606</v>
      </c>
    </row>
    <row r="43" spans="1:12" ht="18.75" customHeight="1">
      <c r="A43" s="506"/>
      <c r="B43" s="381" t="s">
        <v>444</v>
      </c>
      <c r="C43" s="382" t="s">
        <v>468</v>
      </c>
      <c r="D43" s="383" t="s">
        <v>431</v>
      </c>
      <c r="E43" s="383" t="s">
        <v>469</v>
      </c>
      <c r="F43" s="385">
        <v>0</v>
      </c>
      <c r="G43" s="385"/>
      <c r="H43" s="387">
        <v>0.001</v>
      </c>
      <c r="I43" s="388"/>
      <c r="J43" s="363">
        <v>22</v>
      </c>
      <c r="K43" s="363">
        <f t="shared" si="0"/>
        <v>22</v>
      </c>
      <c r="L43" s="363">
        <f t="shared" si="1"/>
        <v>0</v>
      </c>
    </row>
    <row r="44" spans="1:12" ht="18.75" customHeight="1">
      <c r="A44" s="506"/>
      <c r="B44" s="381" t="s">
        <v>444</v>
      </c>
      <c r="C44" s="382" t="s">
        <v>470</v>
      </c>
      <c r="D44" s="383" t="s">
        <v>431</v>
      </c>
      <c r="E44" s="383" t="s">
        <v>471</v>
      </c>
      <c r="F44" s="385">
        <v>280</v>
      </c>
      <c r="G44" s="385"/>
      <c r="H44" s="387">
        <v>0.001</v>
      </c>
      <c r="I44" s="388"/>
      <c r="J44" s="363">
        <v>415386700</v>
      </c>
      <c r="K44" s="363">
        <f t="shared" si="0"/>
        <v>415386700</v>
      </c>
      <c r="L44" s="363">
        <f t="shared" si="1"/>
        <v>280</v>
      </c>
    </row>
    <row r="45" spans="1:12" ht="18.75" customHeight="1">
      <c r="A45" s="506"/>
      <c r="B45" s="381" t="s">
        <v>444</v>
      </c>
      <c r="C45" s="382" t="s">
        <v>472</v>
      </c>
      <c r="D45" s="383" t="s">
        <v>431</v>
      </c>
      <c r="E45" s="383" t="s">
        <v>473</v>
      </c>
      <c r="F45" s="389">
        <v>2623566</v>
      </c>
      <c r="G45" s="389"/>
      <c r="H45" s="387">
        <v>0.001</v>
      </c>
      <c r="I45" s="388"/>
      <c r="J45" s="363">
        <v>13440000</v>
      </c>
      <c r="K45" s="363">
        <f t="shared" si="0"/>
        <v>13440000</v>
      </c>
      <c r="L45" s="363">
        <f t="shared" si="1"/>
        <v>2623566</v>
      </c>
    </row>
    <row r="46" spans="1:12" ht="18.75" customHeight="1">
      <c r="A46" s="506"/>
      <c r="B46" s="381" t="s">
        <v>444</v>
      </c>
      <c r="C46" s="382" t="s">
        <v>474</v>
      </c>
      <c r="D46" s="383" t="s">
        <v>431</v>
      </c>
      <c r="E46" s="383" t="s">
        <v>475</v>
      </c>
      <c r="F46" s="385">
        <v>1912</v>
      </c>
      <c r="G46" s="385"/>
      <c r="H46" s="387">
        <v>0.001</v>
      </c>
      <c r="I46" s="388"/>
      <c r="J46" s="363">
        <v>0</v>
      </c>
      <c r="K46" s="363">
        <f t="shared" si="0"/>
        <v>0</v>
      </c>
      <c r="L46" s="363">
        <f t="shared" si="1"/>
        <v>1912</v>
      </c>
    </row>
    <row r="47" spans="1:12" ht="18.75" customHeight="1">
      <c r="A47" s="506"/>
      <c r="B47" s="381" t="s">
        <v>444</v>
      </c>
      <c r="C47" s="382" t="s">
        <v>476</v>
      </c>
      <c r="D47" s="383" t="s">
        <v>431</v>
      </c>
      <c r="E47" s="383" t="s">
        <v>477</v>
      </c>
      <c r="F47" s="385">
        <v>23223385</v>
      </c>
      <c r="G47" s="385"/>
      <c r="H47" s="387">
        <v>0.001</v>
      </c>
      <c r="I47" s="388"/>
      <c r="J47" s="363">
        <v>290</v>
      </c>
      <c r="K47" s="363">
        <f t="shared" si="0"/>
        <v>290</v>
      </c>
      <c r="L47" s="363">
        <f t="shared" si="1"/>
        <v>23223385</v>
      </c>
    </row>
    <row r="48" spans="1:12" ht="18.75" customHeight="1">
      <c r="A48" s="506"/>
      <c r="B48" s="381" t="s">
        <v>444</v>
      </c>
      <c r="C48" s="382" t="s">
        <v>478</v>
      </c>
      <c r="D48" s="383" t="s">
        <v>431</v>
      </c>
      <c r="E48" s="384" t="s">
        <v>479</v>
      </c>
      <c r="F48" s="385">
        <v>30</v>
      </c>
      <c r="G48" s="385"/>
      <c r="H48" s="387">
        <v>0.001</v>
      </c>
      <c r="I48" s="388"/>
      <c r="J48" s="363">
        <v>6215838</v>
      </c>
      <c r="K48" s="363">
        <f t="shared" si="0"/>
        <v>6215838</v>
      </c>
      <c r="L48" s="363">
        <f t="shared" si="1"/>
        <v>30</v>
      </c>
    </row>
    <row r="49" spans="1:12" ht="18.75" customHeight="1">
      <c r="A49" s="506"/>
      <c r="B49" s="381" t="s">
        <v>444</v>
      </c>
      <c r="C49" s="382" t="s">
        <v>460</v>
      </c>
      <c r="D49" s="383" t="s">
        <v>431</v>
      </c>
      <c r="E49" s="384" t="s">
        <v>480</v>
      </c>
      <c r="F49" s="385">
        <v>1013</v>
      </c>
      <c r="G49" s="385"/>
      <c r="H49" s="387">
        <v>0.001</v>
      </c>
      <c r="I49" s="388"/>
      <c r="J49" s="363">
        <v>12179959</v>
      </c>
      <c r="K49" s="363">
        <f t="shared" si="0"/>
        <v>12179959</v>
      </c>
      <c r="L49" s="363">
        <f t="shared" si="1"/>
        <v>1013</v>
      </c>
    </row>
    <row r="50" spans="1:12" ht="18.75" customHeight="1">
      <c r="A50" s="506"/>
      <c r="B50" s="381" t="s">
        <v>444</v>
      </c>
      <c r="C50" s="382" t="s">
        <v>481</v>
      </c>
      <c r="D50" s="383" t="s">
        <v>431</v>
      </c>
      <c r="E50" s="384" t="s">
        <v>482</v>
      </c>
      <c r="F50" s="385">
        <v>4028</v>
      </c>
      <c r="G50" s="385"/>
      <c r="H50" s="387">
        <v>0.001</v>
      </c>
      <c r="I50" s="388"/>
      <c r="J50" s="363">
        <v>0</v>
      </c>
      <c r="K50" s="363">
        <f t="shared" si="0"/>
        <v>0</v>
      </c>
      <c r="L50" s="363">
        <f t="shared" si="1"/>
        <v>4028</v>
      </c>
    </row>
    <row r="51" spans="1:12" ht="18.75" customHeight="1">
      <c r="A51" s="506"/>
      <c r="B51" s="381" t="s">
        <v>483</v>
      </c>
      <c r="C51" s="382" t="s">
        <v>484</v>
      </c>
      <c r="D51" s="383" t="s">
        <v>485</v>
      </c>
      <c r="E51" s="384" t="s">
        <v>486</v>
      </c>
      <c r="F51" s="385">
        <v>991</v>
      </c>
      <c r="G51" s="385"/>
      <c r="H51" s="387">
        <v>0.001</v>
      </c>
      <c r="I51" s="388"/>
      <c r="K51" s="363">
        <f t="shared" si="0"/>
        <v>0</v>
      </c>
      <c r="L51" s="363">
        <f t="shared" si="1"/>
        <v>991</v>
      </c>
    </row>
    <row r="52" spans="1:12" ht="18.75" customHeight="1">
      <c r="A52" s="506"/>
      <c r="B52" s="381" t="s">
        <v>483</v>
      </c>
      <c r="C52" s="382" t="s">
        <v>487</v>
      </c>
      <c r="D52" s="383" t="s">
        <v>485</v>
      </c>
      <c r="E52" s="383" t="s">
        <v>488</v>
      </c>
      <c r="F52" s="385">
        <v>188387</v>
      </c>
      <c r="G52" s="385"/>
      <c r="H52" s="387">
        <v>0.001</v>
      </c>
      <c r="I52" s="388"/>
      <c r="J52" s="363">
        <v>0</v>
      </c>
      <c r="K52" s="363">
        <f t="shared" si="0"/>
        <v>0</v>
      </c>
      <c r="L52" s="363">
        <f t="shared" si="1"/>
        <v>188387</v>
      </c>
    </row>
    <row r="53" spans="1:12" ht="18.75" customHeight="1">
      <c r="A53" s="506"/>
      <c r="B53" s="381" t="s">
        <v>483</v>
      </c>
      <c r="C53" s="382" t="s">
        <v>489</v>
      </c>
      <c r="D53" s="383" t="s">
        <v>485</v>
      </c>
      <c r="E53" s="383" t="s">
        <v>490</v>
      </c>
      <c r="F53" s="385">
        <v>474575</v>
      </c>
      <c r="G53" s="385"/>
      <c r="H53" s="387">
        <v>0.001</v>
      </c>
      <c r="I53" s="388"/>
      <c r="J53" s="363">
        <v>1294454</v>
      </c>
      <c r="K53" s="363">
        <f t="shared" si="0"/>
        <v>1294454</v>
      </c>
      <c r="L53" s="363">
        <f t="shared" si="1"/>
        <v>474575</v>
      </c>
    </row>
    <row r="54" spans="1:12" ht="18.75" customHeight="1">
      <c r="A54" s="506"/>
      <c r="B54" s="381" t="s">
        <v>483</v>
      </c>
      <c r="C54" s="382" t="s">
        <v>491</v>
      </c>
      <c r="D54" s="383" t="s">
        <v>485</v>
      </c>
      <c r="E54" s="383" t="s">
        <v>492</v>
      </c>
      <c r="F54" s="385">
        <v>16</v>
      </c>
      <c r="G54" s="385"/>
      <c r="H54" s="387">
        <v>0.001</v>
      </c>
      <c r="I54" s="388"/>
      <c r="J54" s="363">
        <v>149</v>
      </c>
      <c r="K54" s="363">
        <f t="shared" si="0"/>
        <v>149</v>
      </c>
      <c r="L54" s="363">
        <f t="shared" si="1"/>
        <v>16</v>
      </c>
    </row>
    <row r="55" spans="1:12" ht="18.75" customHeight="1">
      <c r="A55" s="506"/>
      <c r="B55" s="381" t="s">
        <v>483</v>
      </c>
      <c r="C55" s="382" t="s">
        <v>493</v>
      </c>
      <c r="D55" s="383" t="s">
        <v>485</v>
      </c>
      <c r="E55" s="383" t="s">
        <v>494</v>
      </c>
      <c r="F55" s="385">
        <v>1233</v>
      </c>
      <c r="G55" s="385"/>
      <c r="H55" s="387">
        <v>0.001</v>
      </c>
      <c r="I55" s="388"/>
      <c r="J55" s="363">
        <v>15202</v>
      </c>
      <c r="K55" s="363">
        <f t="shared" si="0"/>
        <v>15202</v>
      </c>
      <c r="L55" s="363">
        <f t="shared" si="1"/>
        <v>1233</v>
      </c>
    </row>
    <row r="56" spans="1:12" ht="18.75" customHeight="1">
      <c r="A56" s="506"/>
      <c r="B56" s="381" t="s">
        <v>483</v>
      </c>
      <c r="C56" s="382" t="s">
        <v>495</v>
      </c>
      <c r="D56" s="383" t="s">
        <v>485</v>
      </c>
      <c r="E56" s="383" t="s">
        <v>496</v>
      </c>
      <c r="F56" s="385">
        <v>117396915</v>
      </c>
      <c r="G56" s="385"/>
      <c r="H56" s="387">
        <v>0.001</v>
      </c>
      <c r="I56" s="388"/>
      <c r="J56" s="363">
        <v>0</v>
      </c>
      <c r="K56" s="363">
        <f t="shared" si="0"/>
        <v>0</v>
      </c>
      <c r="L56" s="363">
        <f t="shared" si="1"/>
        <v>117396915</v>
      </c>
    </row>
    <row r="57" spans="1:12" s="364" customFormat="1" ht="18.75" customHeight="1">
      <c r="A57" s="506"/>
      <c r="B57" s="381" t="s">
        <v>483</v>
      </c>
      <c r="C57" s="382" t="s">
        <v>497</v>
      </c>
      <c r="D57" s="383" t="s">
        <v>485</v>
      </c>
      <c r="E57" s="383" t="s">
        <v>498</v>
      </c>
      <c r="F57" s="385">
        <v>0</v>
      </c>
      <c r="G57" s="385"/>
      <c r="H57" s="387">
        <v>0.001</v>
      </c>
      <c r="I57" s="388"/>
      <c r="J57" s="364">
        <v>61039015</v>
      </c>
      <c r="K57" s="363">
        <f t="shared" si="0"/>
        <v>61039015</v>
      </c>
      <c r="L57" s="363">
        <f t="shared" si="1"/>
        <v>0</v>
      </c>
    </row>
    <row r="58" spans="1:12" s="364" customFormat="1" ht="18.75" customHeight="1">
      <c r="A58" s="506"/>
      <c r="B58" s="381" t="s">
        <v>483</v>
      </c>
      <c r="C58" s="382" t="s">
        <v>499</v>
      </c>
      <c r="D58" s="383" t="s">
        <v>485</v>
      </c>
      <c r="E58" s="383" t="s">
        <v>500</v>
      </c>
      <c r="F58" s="385">
        <v>180500000</v>
      </c>
      <c r="G58" s="385"/>
      <c r="H58" s="387">
        <v>0.001</v>
      </c>
      <c r="I58" s="388"/>
      <c r="J58" s="364">
        <v>214310093</v>
      </c>
      <c r="K58" s="363">
        <f t="shared" si="0"/>
        <v>214310093</v>
      </c>
      <c r="L58" s="363">
        <f t="shared" si="1"/>
        <v>180500000</v>
      </c>
    </row>
    <row r="59" spans="1:12" s="364" customFormat="1" ht="17.25" customHeight="1">
      <c r="A59" s="506"/>
      <c r="B59" s="381" t="s">
        <v>483</v>
      </c>
      <c r="C59" s="382" t="s">
        <v>501</v>
      </c>
      <c r="D59" s="383" t="s">
        <v>485</v>
      </c>
      <c r="E59" s="383" t="s">
        <v>502</v>
      </c>
      <c r="F59" s="385">
        <v>17553737</v>
      </c>
      <c r="G59" s="385"/>
      <c r="H59" s="387">
        <v>0.001</v>
      </c>
      <c r="I59" s="388"/>
      <c r="J59" s="364">
        <v>2530435</v>
      </c>
      <c r="K59" s="363">
        <f t="shared" si="0"/>
        <v>2530435</v>
      </c>
      <c r="L59" s="363">
        <f t="shared" si="1"/>
        <v>17553737</v>
      </c>
    </row>
    <row r="60" spans="1:12" s="364" customFormat="1" ht="17.25" customHeight="1">
      <c r="A60" s="506"/>
      <c r="B60" s="381" t="s">
        <v>483</v>
      </c>
      <c r="C60" s="382" t="s">
        <v>503</v>
      </c>
      <c r="D60" s="383" t="s">
        <v>485</v>
      </c>
      <c r="E60" s="383" t="s">
        <v>504</v>
      </c>
      <c r="F60" s="385">
        <v>0</v>
      </c>
      <c r="G60" s="385"/>
      <c r="H60" s="387">
        <v>0.001</v>
      </c>
      <c r="I60" s="388"/>
      <c r="J60" s="364">
        <v>40710423</v>
      </c>
      <c r="K60" s="363">
        <f t="shared" si="0"/>
        <v>40710423</v>
      </c>
      <c r="L60" s="363">
        <f t="shared" si="1"/>
        <v>0</v>
      </c>
    </row>
    <row r="61" spans="1:12" s="364" customFormat="1" ht="18.75" customHeight="1">
      <c r="A61" s="506"/>
      <c r="B61" s="381" t="s">
        <v>483</v>
      </c>
      <c r="C61" s="382" t="s">
        <v>505</v>
      </c>
      <c r="D61" s="383" t="s">
        <v>485</v>
      </c>
      <c r="E61" s="383" t="s">
        <v>506</v>
      </c>
      <c r="F61" s="385">
        <v>0</v>
      </c>
      <c r="G61" s="385"/>
      <c r="H61" s="387">
        <v>0.001</v>
      </c>
      <c r="I61" s="388"/>
      <c r="J61" s="364">
        <v>240709807</v>
      </c>
      <c r="K61" s="363">
        <f t="shared" si="0"/>
        <v>240709807</v>
      </c>
      <c r="L61" s="363">
        <f t="shared" si="1"/>
        <v>0</v>
      </c>
    </row>
    <row r="62" spans="1:12" s="364" customFormat="1" ht="18.75" customHeight="1">
      <c r="A62" s="506"/>
      <c r="B62" s="381" t="s">
        <v>507</v>
      </c>
      <c r="C62" s="382" t="s">
        <v>508</v>
      </c>
      <c r="D62" s="383" t="s">
        <v>509</v>
      </c>
      <c r="E62" s="383" t="s">
        <v>510</v>
      </c>
      <c r="F62" s="385">
        <v>0</v>
      </c>
      <c r="G62" s="385"/>
      <c r="H62" s="387">
        <v>0.001</v>
      </c>
      <c r="I62" s="388"/>
      <c r="J62" s="364">
        <v>20090271</v>
      </c>
      <c r="K62" s="363">
        <f t="shared" si="0"/>
        <v>20090271</v>
      </c>
      <c r="L62" s="363">
        <f t="shared" si="1"/>
        <v>0</v>
      </c>
    </row>
    <row r="63" spans="1:12" s="364" customFormat="1" ht="18.75" customHeight="1">
      <c r="A63" s="506"/>
      <c r="B63" s="381" t="s">
        <v>507</v>
      </c>
      <c r="C63" s="382" t="s">
        <v>511</v>
      </c>
      <c r="D63" s="383" t="s">
        <v>509</v>
      </c>
      <c r="E63" s="383" t="s">
        <v>512</v>
      </c>
      <c r="F63" s="385">
        <v>1294454</v>
      </c>
      <c r="G63" s="385"/>
      <c r="H63" s="387">
        <v>0.001</v>
      </c>
      <c r="I63" s="388"/>
      <c r="J63" s="364">
        <v>73833899</v>
      </c>
      <c r="K63" s="363">
        <f t="shared" si="0"/>
        <v>73833899</v>
      </c>
      <c r="L63" s="363">
        <f t="shared" si="1"/>
        <v>1294454</v>
      </c>
    </row>
    <row r="64" spans="1:12" s="364" customFormat="1" ht="18.75" customHeight="1">
      <c r="A64" s="506"/>
      <c r="B64" s="381" t="s">
        <v>507</v>
      </c>
      <c r="C64" s="382" t="s">
        <v>513</v>
      </c>
      <c r="D64" s="383" t="s">
        <v>514</v>
      </c>
      <c r="E64" s="383" t="s">
        <v>515</v>
      </c>
      <c r="F64" s="385">
        <v>149</v>
      </c>
      <c r="G64" s="385"/>
      <c r="H64" s="387">
        <v>0.001</v>
      </c>
      <c r="I64" s="388"/>
      <c r="J64" s="364">
        <v>667356751</v>
      </c>
      <c r="K64" s="363">
        <f t="shared" si="0"/>
        <v>667356751</v>
      </c>
      <c r="L64" s="363">
        <f t="shared" si="1"/>
        <v>149</v>
      </c>
    </row>
    <row r="65" spans="1:12" s="364" customFormat="1" ht="18.75" customHeight="1">
      <c r="A65" s="506"/>
      <c r="B65" s="381" t="s">
        <v>516</v>
      </c>
      <c r="C65" s="382" t="s">
        <v>517</v>
      </c>
      <c r="D65" s="383" t="s">
        <v>514</v>
      </c>
      <c r="E65" s="383" t="s">
        <v>518</v>
      </c>
      <c r="F65" s="385">
        <v>0</v>
      </c>
      <c r="G65" s="385"/>
      <c r="H65" s="387">
        <v>0.001</v>
      </c>
      <c r="I65" s="388"/>
      <c r="J65" s="364">
        <v>671355848</v>
      </c>
      <c r="K65" s="363">
        <f t="shared" si="0"/>
        <v>671355848</v>
      </c>
      <c r="L65" s="363">
        <f t="shared" si="1"/>
        <v>0</v>
      </c>
    </row>
    <row r="66" spans="1:12" s="364" customFormat="1" ht="16.5" customHeight="1">
      <c r="A66" s="506"/>
      <c r="B66" s="381" t="s">
        <v>108</v>
      </c>
      <c r="C66" s="382" t="s">
        <v>519</v>
      </c>
      <c r="D66" s="383" t="s">
        <v>338</v>
      </c>
      <c r="E66" s="383" t="s">
        <v>520</v>
      </c>
      <c r="F66" s="385">
        <v>15202</v>
      </c>
      <c r="G66" s="385"/>
      <c r="H66" s="387">
        <v>0.001</v>
      </c>
      <c r="I66" s="388"/>
      <c r="J66" s="364">
        <v>32668</v>
      </c>
      <c r="K66" s="363">
        <f t="shared" si="0"/>
        <v>32668</v>
      </c>
      <c r="L66" s="363">
        <f t="shared" si="1"/>
        <v>15202</v>
      </c>
    </row>
    <row r="67" spans="1:12" s="364" customFormat="1" ht="18.75" customHeight="1">
      <c r="A67" s="506"/>
      <c r="B67" s="381" t="s">
        <v>521</v>
      </c>
      <c r="C67" s="382" t="s">
        <v>522</v>
      </c>
      <c r="D67" s="383" t="s">
        <v>523</v>
      </c>
      <c r="E67" s="383" t="s">
        <v>524</v>
      </c>
      <c r="F67" s="385">
        <v>2729</v>
      </c>
      <c r="G67" s="385"/>
      <c r="H67" s="387">
        <v>0.001</v>
      </c>
      <c r="I67" s="388"/>
      <c r="J67" s="364">
        <v>77643445</v>
      </c>
      <c r="K67" s="363">
        <f t="shared" si="0"/>
        <v>77643445</v>
      </c>
      <c r="L67" s="363">
        <f t="shared" si="1"/>
        <v>2729</v>
      </c>
    </row>
    <row r="68" spans="1:12" s="364" customFormat="1" ht="18" customHeight="1">
      <c r="A68" s="506"/>
      <c r="B68" s="381" t="s">
        <v>525</v>
      </c>
      <c r="C68" s="382" t="s">
        <v>526</v>
      </c>
      <c r="D68" s="383" t="s">
        <v>523</v>
      </c>
      <c r="E68" s="383" t="s">
        <v>527</v>
      </c>
      <c r="F68" s="385">
        <v>22012440</v>
      </c>
      <c r="G68" s="385"/>
      <c r="H68" s="387">
        <v>0.001</v>
      </c>
      <c r="I68" s="388"/>
      <c r="J68" s="364">
        <v>739750109</v>
      </c>
      <c r="K68" s="363">
        <f t="shared" si="0"/>
        <v>739750109</v>
      </c>
      <c r="L68" s="363">
        <f t="shared" si="1"/>
        <v>22012440</v>
      </c>
    </row>
    <row r="69" spans="1:12" s="365" customFormat="1" ht="18.75" customHeight="1">
      <c r="A69" s="506"/>
      <c r="B69" s="381" t="s">
        <v>521</v>
      </c>
      <c r="C69" s="382" t="s">
        <v>528</v>
      </c>
      <c r="D69" s="383" t="s">
        <v>529</v>
      </c>
      <c r="E69" s="383" t="s">
        <v>530</v>
      </c>
      <c r="F69" s="385">
        <v>0</v>
      </c>
      <c r="G69" s="385"/>
      <c r="H69" s="387">
        <v>0.001</v>
      </c>
      <c r="I69" s="388"/>
      <c r="J69" s="365">
        <v>13821458</v>
      </c>
      <c r="K69" s="363">
        <f t="shared" si="0"/>
        <v>13821458</v>
      </c>
      <c r="L69" s="363">
        <f t="shared" si="1"/>
        <v>0</v>
      </c>
    </row>
    <row r="70" spans="1:12" s="365" customFormat="1" ht="18.75" customHeight="1">
      <c r="A70" s="506"/>
      <c r="B70" s="381" t="s">
        <v>521</v>
      </c>
      <c r="C70" s="382" t="s">
        <v>531</v>
      </c>
      <c r="D70" s="383" t="s">
        <v>529</v>
      </c>
      <c r="E70" s="383" t="s">
        <v>532</v>
      </c>
      <c r="F70" s="385">
        <v>51120020</v>
      </c>
      <c r="G70" s="385"/>
      <c r="H70" s="387">
        <v>0.001</v>
      </c>
      <c r="I70" s="388"/>
      <c r="J70" s="365">
        <v>176321302</v>
      </c>
      <c r="K70" s="363">
        <f aca="true" t="shared" si="2" ref="K70:K131">VLOOKUP(J70,$F$6:$F$141,1,0)</f>
        <v>176321302</v>
      </c>
      <c r="L70" s="363">
        <f aca="true" t="shared" si="3" ref="L70:L109">VLOOKUP(F70,$J$6:$J$141,1,0)</f>
        <v>51120020</v>
      </c>
    </row>
    <row r="71" spans="1:12" s="364" customFormat="1" ht="18.75" customHeight="1">
      <c r="A71" s="506"/>
      <c r="B71" s="381" t="s">
        <v>533</v>
      </c>
      <c r="C71" s="382" t="s">
        <v>534</v>
      </c>
      <c r="D71" s="383" t="s">
        <v>535</v>
      </c>
      <c r="E71" s="383" t="s">
        <v>536</v>
      </c>
      <c r="F71" s="385">
        <v>5138265</v>
      </c>
      <c r="G71" s="385"/>
      <c r="H71" s="387">
        <v>0.001</v>
      </c>
      <c r="I71" s="388"/>
      <c r="J71" s="364">
        <v>37602344</v>
      </c>
      <c r="K71" s="363">
        <f t="shared" si="2"/>
        <v>37602344</v>
      </c>
      <c r="L71" s="363">
        <f t="shared" si="3"/>
        <v>5138265</v>
      </c>
    </row>
    <row r="72" spans="1:12" ht="18" customHeight="1">
      <c r="A72" s="506"/>
      <c r="B72" s="381" t="s">
        <v>533</v>
      </c>
      <c r="C72" s="382" t="s">
        <v>537</v>
      </c>
      <c r="D72" s="383" t="s">
        <v>535</v>
      </c>
      <c r="E72" s="383" t="s">
        <v>538</v>
      </c>
      <c r="F72" s="385">
        <v>21185340</v>
      </c>
      <c r="G72" s="385"/>
      <c r="H72" s="387">
        <v>0.001</v>
      </c>
      <c r="I72" s="388"/>
      <c r="J72" s="363">
        <v>114</v>
      </c>
      <c r="K72" s="363">
        <f t="shared" si="2"/>
        <v>114</v>
      </c>
      <c r="L72" s="363">
        <f t="shared" si="3"/>
        <v>21185340</v>
      </c>
    </row>
    <row r="73" spans="1:12" ht="18.75" customHeight="1">
      <c r="A73" s="506"/>
      <c r="B73" s="381" t="s">
        <v>533</v>
      </c>
      <c r="C73" s="382" t="s">
        <v>539</v>
      </c>
      <c r="D73" s="383" t="s">
        <v>535</v>
      </c>
      <c r="E73" s="383" t="s">
        <v>540</v>
      </c>
      <c r="F73" s="466">
        <v>6408000</v>
      </c>
      <c r="G73" s="385"/>
      <c r="H73" s="387">
        <v>0.001</v>
      </c>
      <c r="I73" s="388"/>
      <c r="J73" s="363">
        <v>36871170</v>
      </c>
      <c r="K73" s="363">
        <f t="shared" si="2"/>
        <v>36871170</v>
      </c>
      <c r="L73" s="363">
        <f t="shared" si="3"/>
        <v>6408000</v>
      </c>
    </row>
    <row r="74" spans="1:12" ht="18.75" customHeight="1">
      <c r="A74" s="506"/>
      <c r="B74" s="381" t="s">
        <v>525</v>
      </c>
      <c r="C74" s="382" t="s">
        <v>541</v>
      </c>
      <c r="D74" s="383" t="s">
        <v>523</v>
      </c>
      <c r="E74" s="383" t="s">
        <v>542</v>
      </c>
      <c r="F74" s="385">
        <v>101</v>
      </c>
      <c r="G74" s="385"/>
      <c r="H74" s="387">
        <v>0.001</v>
      </c>
      <c r="I74" s="388"/>
      <c r="J74" s="363">
        <v>8531</v>
      </c>
      <c r="K74" s="363">
        <f t="shared" si="2"/>
        <v>8531</v>
      </c>
      <c r="L74" s="363">
        <f t="shared" si="3"/>
        <v>101</v>
      </c>
    </row>
    <row r="75" spans="1:12" ht="18.75" customHeight="1">
      <c r="A75" s="506"/>
      <c r="B75" s="381" t="s">
        <v>525</v>
      </c>
      <c r="C75" s="382" t="s">
        <v>543</v>
      </c>
      <c r="D75" s="383" t="s">
        <v>523</v>
      </c>
      <c r="E75" s="383" t="s">
        <v>544</v>
      </c>
      <c r="F75" s="385">
        <v>22</v>
      </c>
      <c r="G75" s="385"/>
      <c r="H75" s="387">
        <v>0.001</v>
      </c>
      <c r="I75" s="388"/>
      <c r="J75" s="363">
        <v>10492</v>
      </c>
      <c r="K75" s="363">
        <f t="shared" si="2"/>
        <v>10492</v>
      </c>
      <c r="L75" s="363">
        <f t="shared" si="3"/>
        <v>22</v>
      </c>
    </row>
    <row r="76" spans="1:12" ht="18.75" customHeight="1">
      <c r="A76" s="506"/>
      <c r="B76" s="381" t="s">
        <v>525</v>
      </c>
      <c r="C76" s="382" t="s">
        <v>545</v>
      </c>
      <c r="D76" s="383" t="s">
        <v>523</v>
      </c>
      <c r="E76" s="383" t="s">
        <v>546</v>
      </c>
      <c r="F76" s="385">
        <v>23</v>
      </c>
      <c r="G76" s="385"/>
      <c r="H76" s="387">
        <v>0.001</v>
      </c>
      <c r="I76" s="388"/>
      <c r="J76" s="363">
        <v>2290903</v>
      </c>
      <c r="K76" s="363">
        <f t="shared" si="2"/>
        <v>2290903</v>
      </c>
      <c r="L76" s="363">
        <f t="shared" si="3"/>
        <v>23</v>
      </c>
    </row>
    <row r="77" spans="1:12" ht="18.75" customHeight="1">
      <c r="A77" s="506"/>
      <c r="B77" s="381" t="s">
        <v>525</v>
      </c>
      <c r="C77" s="382" t="s">
        <v>547</v>
      </c>
      <c r="D77" s="383" t="s">
        <v>523</v>
      </c>
      <c r="E77" s="383" t="s">
        <v>548</v>
      </c>
      <c r="F77" s="385">
        <v>2368</v>
      </c>
      <c r="G77" s="385"/>
      <c r="H77" s="387">
        <v>0.001</v>
      </c>
      <c r="I77" s="388"/>
      <c r="J77" s="363">
        <v>1081</v>
      </c>
      <c r="K77" s="363">
        <f t="shared" si="2"/>
        <v>1081</v>
      </c>
      <c r="L77" s="363">
        <f t="shared" si="3"/>
        <v>2368</v>
      </c>
    </row>
    <row r="78" spans="1:12" ht="18.75" customHeight="1">
      <c r="A78" s="506"/>
      <c r="B78" s="381" t="s">
        <v>525</v>
      </c>
      <c r="C78" s="382" t="s">
        <v>339</v>
      </c>
      <c r="D78" s="383" t="s">
        <v>523</v>
      </c>
      <c r="E78" s="383" t="s">
        <v>549</v>
      </c>
      <c r="F78" s="385">
        <v>415386700</v>
      </c>
      <c r="G78" s="385"/>
      <c r="H78" s="387">
        <v>0.001</v>
      </c>
      <c r="I78" s="388"/>
      <c r="J78" s="363">
        <v>4518299</v>
      </c>
      <c r="K78" s="363">
        <f t="shared" si="2"/>
        <v>4518299</v>
      </c>
      <c r="L78" s="363">
        <f t="shared" si="3"/>
        <v>415386700</v>
      </c>
    </row>
    <row r="79" spans="1:12" ht="18.75" customHeight="1">
      <c r="A79" s="506"/>
      <c r="B79" s="381" t="s">
        <v>525</v>
      </c>
      <c r="C79" s="382" t="s">
        <v>550</v>
      </c>
      <c r="D79" s="383" t="s">
        <v>523</v>
      </c>
      <c r="E79" s="383" t="s">
        <v>551</v>
      </c>
      <c r="F79" s="385">
        <v>0</v>
      </c>
      <c r="G79" s="385"/>
      <c r="H79" s="387">
        <v>0.001</v>
      </c>
      <c r="I79" s="388"/>
      <c r="J79" s="363">
        <v>4190</v>
      </c>
      <c r="K79" s="363">
        <f t="shared" si="2"/>
        <v>4190</v>
      </c>
      <c r="L79" s="363">
        <f t="shared" si="3"/>
        <v>0</v>
      </c>
    </row>
    <row r="80" spans="1:12" ht="18.75" customHeight="1">
      <c r="A80" s="506"/>
      <c r="B80" s="381" t="s">
        <v>525</v>
      </c>
      <c r="C80" s="382" t="s">
        <v>552</v>
      </c>
      <c r="D80" s="383" t="s">
        <v>523</v>
      </c>
      <c r="E80" s="383" t="s">
        <v>644</v>
      </c>
      <c r="F80" s="385">
        <v>13440000</v>
      </c>
      <c r="G80" s="385"/>
      <c r="H80" s="387">
        <v>0.001</v>
      </c>
      <c r="I80" s="388"/>
      <c r="J80" s="363">
        <v>1598376</v>
      </c>
      <c r="K80" s="363">
        <f t="shared" si="2"/>
        <v>1598376</v>
      </c>
      <c r="L80" s="363">
        <f t="shared" si="3"/>
        <v>13440000</v>
      </c>
    </row>
    <row r="81" spans="1:12" ht="18.75" customHeight="1">
      <c r="A81" s="506"/>
      <c r="B81" s="381" t="s">
        <v>507</v>
      </c>
      <c r="C81" s="382" t="s">
        <v>553</v>
      </c>
      <c r="D81" s="383" t="s">
        <v>523</v>
      </c>
      <c r="E81" s="383" t="s">
        <v>554</v>
      </c>
      <c r="F81" s="385">
        <v>0</v>
      </c>
      <c r="G81" s="385"/>
      <c r="H81" s="387">
        <v>0.001</v>
      </c>
      <c r="I81" s="388"/>
      <c r="J81" s="363">
        <v>4931</v>
      </c>
      <c r="K81" s="363">
        <f t="shared" si="2"/>
        <v>4931</v>
      </c>
      <c r="L81" s="363">
        <f t="shared" si="3"/>
        <v>0</v>
      </c>
    </row>
    <row r="82" spans="1:12" ht="18.75" customHeight="1">
      <c r="A82" s="506"/>
      <c r="B82" s="381" t="s">
        <v>507</v>
      </c>
      <c r="C82" s="382" t="s">
        <v>555</v>
      </c>
      <c r="D82" s="383" t="s">
        <v>556</v>
      </c>
      <c r="E82" s="383" t="s">
        <v>557</v>
      </c>
      <c r="F82" s="385">
        <v>19479</v>
      </c>
      <c r="G82" s="385"/>
      <c r="H82" s="387">
        <v>0.001</v>
      </c>
      <c r="I82" s="388"/>
      <c r="J82" s="363">
        <v>2018</v>
      </c>
      <c r="K82" s="363">
        <f t="shared" si="2"/>
        <v>2018</v>
      </c>
      <c r="L82" s="363">
        <f t="shared" si="3"/>
        <v>19479</v>
      </c>
    </row>
    <row r="83" spans="1:12" ht="18.75" customHeight="1">
      <c r="A83" s="506"/>
      <c r="B83" s="381" t="s">
        <v>483</v>
      </c>
      <c r="C83" s="382" t="s">
        <v>558</v>
      </c>
      <c r="D83" s="383" t="s">
        <v>559</v>
      </c>
      <c r="E83" s="384" t="s">
        <v>560</v>
      </c>
      <c r="F83" s="385">
        <v>27573773</v>
      </c>
      <c r="G83" s="390"/>
      <c r="H83" s="387">
        <v>0.001</v>
      </c>
      <c r="I83" s="388"/>
      <c r="J83" s="363">
        <v>15602563</v>
      </c>
      <c r="K83" s="363">
        <f t="shared" si="2"/>
        <v>15602563</v>
      </c>
      <c r="L83" s="363">
        <f t="shared" si="3"/>
        <v>27573773</v>
      </c>
    </row>
    <row r="84" spans="1:12" ht="18.75" customHeight="1">
      <c r="A84" s="506"/>
      <c r="B84" s="381" t="s">
        <v>525</v>
      </c>
      <c r="C84" s="382" t="s">
        <v>561</v>
      </c>
      <c r="D84" s="383" t="s">
        <v>562</v>
      </c>
      <c r="E84" s="383" t="s">
        <v>563</v>
      </c>
      <c r="F84" s="385">
        <v>172</v>
      </c>
      <c r="G84" s="390"/>
      <c r="H84" s="387">
        <v>0.001</v>
      </c>
      <c r="I84" s="388"/>
      <c r="J84" s="363">
        <v>9772</v>
      </c>
      <c r="K84" s="363">
        <f t="shared" si="2"/>
        <v>9772</v>
      </c>
      <c r="L84" s="363" t="e">
        <f t="shared" si="3"/>
        <v>#N/A</v>
      </c>
    </row>
    <row r="85" spans="1:12" ht="17.25" customHeight="1">
      <c r="A85" s="506"/>
      <c r="B85" s="381" t="s">
        <v>525</v>
      </c>
      <c r="C85" s="382" t="s">
        <v>564</v>
      </c>
      <c r="D85" s="383" t="s">
        <v>562</v>
      </c>
      <c r="E85" s="383" t="s">
        <v>565</v>
      </c>
      <c r="F85" s="385">
        <v>0</v>
      </c>
      <c r="G85" s="390"/>
      <c r="H85" s="387">
        <v>0.001</v>
      </c>
      <c r="I85" s="388"/>
      <c r="J85" s="363">
        <v>35667973</v>
      </c>
      <c r="K85" s="363">
        <f t="shared" si="2"/>
        <v>35667973</v>
      </c>
      <c r="L85" s="363">
        <f t="shared" si="3"/>
        <v>0</v>
      </c>
    </row>
    <row r="86" spans="1:12" ht="15.75" customHeight="1">
      <c r="A86" s="506"/>
      <c r="B86" s="381" t="s">
        <v>525</v>
      </c>
      <c r="C86" s="382" t="s">
        <v>566</v>
      </c>
      <c r="D86" s="383" t="s">
        <v>562</v>
      </c>
      <c r="E86" s="383" t="s">
        <v>567</v>
      </c>
      <c r="F86" s="385">
        <v>1</v>
      </c>
      <c r="G86" s="390"/>
      <c r="H86" s="387">
        <v>0.001</v>
      </c>
      <c r="I86" s="388"/>
      <c r="J86" s="363">
        <v>25297729</v>
      </c>
      <c r="K86" s="363">
        <f t="shared" si="2"/>
        <v>25297729</v>
      </c>
      <c r="L86" s="363" t="e">
        <f t="shared" si="3"/>
        <v>#N/A</v>
      </c>
    </row>
    <row r="87" spans="1:12" ht="18.75" customHeight="1">
      <c r="A87" s="507" t="s">
        <v>568</v>
      </c>
      <c r="B87" s="381" t="s">
        <v>569</v>
      </c>
      <c r="C87" s="382" t="s">
        <v>570</v>
      </c>
      <c r="D87" s="383" t="s">
        <v>485</v>
      </c>
      <c r="E87" s="383" t="s">
        <v>571</v>
      </c>
      <c r="F87" s="385">
        <v>240883522</v>
      </c>
      <c r="G87" s="390"/>
      <c r="H87" s="391">
        <v>0.0182</v>
      </c>
      <c r="I87" s="388"/>
      <c r="J87" s="363">
        <v>5429</v>
      </c>
      <c r="K87" s="363">
        <f t="shared" si="2"/>
        <v>5429</v>
      </c>
      <c r="L87" s="363">
        <f t="shared" si="3"/>
        <v>240883522</v>
      </c>
    </row>
    <row r="88" spans="1:12" ht="18.75" customHeight="1">
      <c r="A88" s="507"/>
      <c r="B88" s="381" t="s">
        <v>569</v>
      </c>
      <c r="C88" s="382" t="s">
        <v>572</v>
      </c>
      <c r="D88" s="383" t="s">
        <v>485</v>
      </c>
      <c r="E88" s="383" t="s">
        <v>573</v>
      </c>
      <c r="F88" s="385">
        <v>59519463</v>
      </c>
      <c r="G88" s="390"/>
      <c r="H88" s="391">
        <v>0.0182</v>
      </c>
      <c r="I88" s="388"/>
      <c r="J88" s="363">
        <v>16834458</v>
      </c>
      <c r="K88" s="363">
        <f t="shared" si="2"/>
        <v>16834458</v>
      </c>
      <c r="L88" s="363">
        <f t="shared" si="3"/>
        <v>59519463</v>
      </c>
    </row>
    <row r="89" spans="1:12" ht="18.75" customHeight="1">
      <c r="A89" s="507"/>
      <c r="B89" s="381" t="s">
        <v>569</v>
      </c>
      <c r="C89" s="382" t="s">
        <v>570</v>
      </c>
      <c r="D89" s="383" t="s">
        <v>485</v>
      </c>
      <c r="E89" s="383" t="s">
        <v>574</v>
      </c>
      <c r="F89" s="385">
        <v>204989096</v>
      </c>
      <c r="G89" s="390"/>
      <c r="H89" s="391">
        <v>0.0159</v>
      </c>
      <c r="I89" s="388"/>
      <c r="J89" s="363">
        <v>1673</v>
      </c>
      <c r="K89" s="363">
        <f t="shared" si="2"/>
        <v>1673</v>
      </c>
      <c r="L89" s="363">
        <f t="shared" si="3"/>
        <v>204989096</v>
      </c>
    </row>
    <row r="90" spans="1:12" ht="18.75" customHeight="1">
      <c r="A90" s="507"/>
      <c r="B90" s="381" t="s">
        <v>569</v>
      </c>
      <c r="C90" s="382" t="s">
        <v>575</v>
      </c>
      <c r="D90" s="383" t="s">
        <v>485</v>
      </c>
      <c r="E90" s="384" t="s">
        <v>576</v>
      </c>
      <c r="F90" s="385">
        <v>107000000</v>
      </c>
      <c r="G90" s="390"/>
      <c r="H90" s="391">
        <v>0.0153</v>
      </c>
      <c r="I90" s="388"/>
      <c r="J90" s="363">
        <v>45912900</v>
      </c>
      <c r="K90" s="363">
        <f t="shared" si="2"/>
        <v>45912900</v>
      </c>
      <c r="L90" s="363">
        <f t="shared" si="3"/>
        <v>107000000</v>
      </c>
    </row>
    <row r="91" spans="1:12" ht="18.75" customHeight="1">
      <c r="A91" s="507"/>
      <c r="B91" s="381" t="s">
        <v>569</v>
      </c>
      <c r="C91" s="382" t="s">
        <v>575</v>
      </c>
      <c r="D91" s="383" t="s">
        <v>485</v>
      </c>
      <c r="E91" s="384" t="s">
        <v>577</v>
      </c>
      <c r="F91" s="385">
        <v>344692244</v>
      </c>
      <c r="G91" s="390"/>
      <c r="H91" s="391">
        <v>0.0152</v>
      </c>
      <c r="I91" s="388"/>
      <c r="J91" s="363">
        <v>3606</v>
      </c>
      <c r="K91" s="363">
        <f t="shared" si="2"/>
        <v>3606</v>
      </c>
      <c r="L91" s="363">
        <f t="shared" si="3"/>
        <v>344692244</v>
      </c>
    </row>
    <row r="92" spans="1:12" ht="21" customHeight="1">
      <c r="A92" s="507"/>
      <c r="B92" s="381" t="s">
        <v>569</v>
      </c>
      <c r="C92" s="382" t="s">
        <v>575</v>
      </c>
      <c r="D92" s="383" t="s">
        <v>485</v>
      </c>
      <c r="E92" s="384" t="s">
        <v>578</v>
      </c>
      <c r="F92" s="385">
        <v>375249958</v>
      </c>
      <c r="G92" s="390"/>
      <c r="H92" s="391">
        <v>0.0205</v>
      </c>
      <c r="I92" s="388"/>
      <c r="J92" s="363">
        <v>280</v>
      </c>
      <c r="K92" s="363">
        <f t="shared" si="2"/>
        <v>280</v>
      </c>
      <c r="L92" s="363">
        <f t="shared" si="3"/>
        <v>375249958</v>
      </c>
    </row>
    <row r="93" spans="1:12" ht="24" customHeight="1">
      <c r="A93" s="507" t="s">
        <v>579</v>
      </c>
      <c r="B93" s="381" t="s">
        <v>483</v>
      </c>
      <c r="C93" s="382" t="s">
        <v>580</v>
      </c>
      <c r="D93" s="383" t="s">
        <v>485</v>
      </c>
      <c r="E93" s="383" t="s">
        <v>581</v>
      </c>
      <c r="F93" s="390">
        <v>121054112</v>
      </c>
      <c r="G93" s="390"/>
      <c r="H93" s="387">
        <v>0.001</v>
      </c>
      <c r="I93" s="388"/>
      <c r="J93" s="363">
        <v>2623566</v>
      </c>
      <c r="K93" s="363">
        <f t="shared" si="2"/>
        <v>2623566</v>
      </c>
      <c r="L93" s="363">
        <f t="shared" si="3"/>
        <v>121054112</v>
      </c>
    </row>
    <row r="94" spans="1:12" ht="24" customHeight="1">
      <c r="A94" s="507"/>
      <c r="B94" s="392" t="s">
        <v>582</v>
      </c>
      <c r="C94" s="382" t="s">
        <v>511</v>
      </c>
      <c r="D94" s="383" t="s">
        <v>485</v>
      </c>
      <c r="E94" s="383" t="s">
        <v>583</v>
      </c>
      <c r="F94" s="390">
        <v>1310275770</v>
      </c>
      <c r="G94" s="390"/>
      <c r="H94" s="391">
        <v>0.0125</v>
      </c>
      <c r="I94" s="388"/>
      <c r="J94" s="363">
        <v>1912</v>
      </c>
      <c r="K94" s="363">
        <f t="shared" si="2"/>
        <v>1912</v>
      </c>
      <c r="L94" s="363">
        <f t="shared" si="3"/>
        <v>1310275770</v>
      </c>
    </row>
    <row r="95" spans="1:12" ht="24" customHeight="1">
      <c r="A95" s="507"/>
      <c r="B95" s="393" t="s">
        <v>483</v>
      </c>
      <c r="C95" s="382" t="s">
        <v>584</v>
      </c>
      <c r="D95" s="383" t="s">
        <v>485</v>
      </c>
      <c r="E95" s="383" t="s">
        <v>585</v>
      </c>
      <c r="F95" s="390">
        <v>5788124</v>
      </c>
      <c r="G95" s="390"/>
      <c r="H95" s="387">
        <v>0.001</v>
      </c>
      <c r="I95" s="388"/>
      <c r="J95" s="363">
        <v>23223385</v>
      </c>
      <c r="K95" s="363">
        <f t="shared" si="2"/>
        <v>23223385</v>
      </c>
      <c r="L95" s="363">
        <f t="shared" si="3"/>
        <v>5788124</v>
      </c>
    </row>
    <row r="96" spans="1:12" ht="24" customHeight="1">
      <c r="A96" s="507"/>
      <c r="B96" s="381" t="s">
        <v>483</v>
      </c>
      <c r="C96" s="382" t="s">
        <v>586</v>
      </c>
      <c r="D96" s="383" t="s">
        <v>485</v>
      </c>
      <c r="E96" s="383" t="s">
        <v>587</v>
      </c>
      <c r="F96" s="390">
        <v>27939140</v>
      </c>
      <c r="G96" s="390"/>
      <c r="H96" s="387">
        <v>0.001</v>
      </c>
      <c r="I96" s="388"/>
      <c r="J96" s="363">
        <v>30</v>
      </c>
      <c r="K96" s="363">
        <f t="shared" si="2"/>
        <v>30</v>
      </c>
      <c r="L96" s="363">
        <f t="shared" si="3"/>
        <v>27939140</v>
      </c>
    </row>
    <row r="97" spans="1:12" ht="24" customHeight="1">
      <c r="A97" s="507"/>
      <c r="B97" s="381" t="s">
        <v>483</v>
      </c>
      <c r="C97" s="382" t="s">
        <v>588</v>
      </c>
      <c r="D97" s="383" t="s">
        <v>485</v>
      </c>
      <c r="E97" s="383" t="s">
        <v>589</v>
      </c>
      <c r="F97" s="390">
        <v>4923915</v>
      </c>
      <c r="G97" s="390"/>
      <c r="H97" s="387">
        <v>0.001</v>
      </c>
      <c r="I97" s="388"/>
      <c r="J97" s="363">
        <v>1013</v>
      </c>
      <c r="K97" s="363">
        <f t="shared" si="2"/>
        <v>1013</v>
      </c>
      <c r="L97" s="363">
        <f t="shared" si="3"/>
        <v>4923915</v>
      </c>
    </row>
    <row r="98" spans="1:12" ht="24" customHeight="1">
      <c r="A98" s="507"/>
      <c r="B98" s="381" t="s">
        <v>483</v>
      </c>
      <c r="C98" s="382" t="s">
        <v>590</v>
      </c>
      <c r="D98" s="383" t="s">
        <v>485</v>
      </c>
      <c r="E98" s="383" t="s">
        <v>340</v>
      </c>
      <c r="F98" s="390">
        <v>75523856</v>
      </c>
      <c r="G98" s="390"/>
      <c r="H98" s="387">
        <v>0.001</v>
      </c>
      <c r="I98" s="388"/>
      <c r="J98" s="363">
        <v>4028</v>
      </c>
      <c r="K98" s="363">
        <f t="shared" si="2"/>
        <v>4028</v>
      </c>
      <c r="L98" s="363">
        <f t="shared" si="3"/>
        <v>75523856</v>
      </c>
    </row>
    <row r="99" spans="1:12" ht="24" customHeight="1">
      <c r="A99" s="507"/>
      <c r="B99" s="381" t="s">
        <v>591</v>
      </c>
      <c r="C99" s="382" t="s">
        <v>592</v>
      </c>
      <c r="D99" s="383" t="s">
        <v>485</v>
      </c>
      <c r="E99" s="383" t="s">
        <v>593</v>
      </c>
      <c r="F99" s="390">
        <v>917</v>
      </c>
      <c r="G99" s="390"/>
      <c r="H99" s="387">
        <v>0.001</v>
      </c>
      <c r="I99" s="388"/>
      <c r="J99" s="363">
        <v>991</v>
      </c>
      <c r="K99" s="363">
        <f t="shared" si="2"/>
        <v>991</v>
      </c>
      <c r="L99" s="363">
        <f t="shared" si="3"/>
        <v>917</v>
      </c>
    </row>
    <row r="100" spans="1:12" ht="24" customHeight="1">
      <c r="A100" s="507"/>
      <c r="B100" s="381" t="s">
        <v>591</v>
      </c>
      <c r="C100" s="382" t="s">
        <v>594</v>
      </c>
      <c r="D100" s="383" t="s">
        <v>485</v>
      </c>
      <c r="E100" s="383" t="s">
        <v>595</v>
      </c>
      <c r="F100" s="390">
        <v>41023279</v>
      </c>
      <c r="G100" s="390"/>
      <c r="H100" s="387">
        <v>0.001</v>
      </c>
      <c r="I100" s="388"/>
      <c r="J100" s="363">
        <v>188387</v>
      </c>
      <c r="K100" s="363">
        <f t="shared" si="2"/>
        <v>188387</v>
      </c>
      <c r="L100" s="363">
        <f t="shared" si="3"/>
        <v>41023279</v>
      </c>
    </row>
    <row r="101" spans="1:12" ht="24" customHeight="1">
      <c r="A101" s="507"/>
      <c r="B101" s="381" t="s">
        <v>483</v>
      </c>
      <c r="C101" s="382" t="s">
        <v>596</v>
      </c>
      <c r="D101" s="383" t="s">
        <v>485</v>
      </c>
      <c r="E101" s="383" t="s">
        <v>597</v>
      </c>
      <c r="F101" s="390">
        <v>6723680</v>
      </c>
      <c r="G101" s="390"/>
      <c r="H101" s="387">
        <v>0.001</v>
      </c>
      <c r="I101" s="388"/>
      <c r="J101" s="363">
        <v>474575</v>
      </c>
      <c r="K101" s="363">
        <f t="shared" si="2"/>
        <v>474575</v>
      </c>
      <c r="L101" s="363">
        <f t="shared" si="3"/>
        <v>6723680</v>
      </c>
    </row>
    <row r="102" spans="1:12" ht="24" customHeight="1">
      <c r="A102" s="507"/>
      <c r="B102" s="381" t="s">
        <v>483</v>
      </c>
      <c r="C102" s="382" t="s">
        <v>598</v>
      </c>
      <c r="D102" s="383" t="s">
        <v>485</v>
      </c>
      <c r="E102" s="383" t="s">
        <v>341</v>
      </c>
      <c r="F102" s="390">
        <v>3557660</v>
      </c>
      <c r="G102" s="390"/>
      <c r="H102" s="387">
        <v>0.001</v>
      </c>
      <c r="I102" s="388"/>
      <c r="J102" s="363">
        <v>16</v>
      </c>
      <c r="K102" s="363">
        <f t="shared" si="2"/>
        <v>16</v>
      </c>
      <c r="L102" s="363">
        <f t="shared" si="3"/>
        <v>3557660</v>
      </c>
    </row>
    <row r="103" spans="1:12" ht="24" customHeight="1">
      <c r="A103" s="507"/>
      <c r="B103" s="381" t="s">
        <v>483</v>
      </c>
      <c r="C103" s="382" t="s">
        <v>599</v>
      </c>
      <c r="D103" s="383" t="s">
        <v>485</v>
      </c>
      <c r="E103" s="383" t="s">
        <v>600</v>
      </c>
      <c r="F103" s="390">
        <v>967895686</v>
      </c>
      <c r="G103" s="390"/>
      <c r="H103" s="387">
        <v>0.001</v>
      </c>
      <c r="I103" s="388"/>
      <c r="J103" s="363">
        <v>1233</v>
      </c>
      <c r="K103" s="363">
        <f t="shared" si="2"/>
        <v>1233</v>
      </c>
      <c r="L103" s="363">
        <f t="shared" si="3"/>
        <v>967895686</v>
      </c>
    </row>
    <row r="104" spans="1:12" ht="18.75" customHeight="1">
      <c r="A104" s="507" t="s">
        <v>568</v>
      </c>
      <c r="B104" s="381" t="s">
        <v>569</v>
      </c>
      <c r="C104" s="382" t="s">
        <v>570</v>
      </c>
      <c r="D104" s="383" t="s">
        <v>485</v>
      </c>
      <c r="E104" s="383" t="s">
        <v>601</v>
      </c>
      <c r="F104" s="390">
        <v>241982379</v>
      </c>
      <c r="G104" s="390"/>
      <c r="H104" s="391">
        <v>0.0146</v>
      </c>
      <c r="I104" s="388"/>
      <c r="J104" s="363">
        <v>117396915</v>
      </c>
      <c r="K104" s="363">
        <f t="shared" si="2"/>
        <v>117396915</v>
      </c>
      <c r="L104" s="363">
        <f t="shared" si="3"/>
        <v>241982379</v>
      </c>
    </row>
    <row r="105" spans="1:12" ht="18.75" customHeight="1">
      <c r="A105" s="507"/>
      <c r="B105" s="381" t="s">
        <v>569</v>
      </c>
      <c r="C105" s="382" t="s">
        <v>570</v>
      </c>
      <c r="D105" s="383" t="s">
        <v>485</v>
      </c>
      <c r="E105" s="383" t="s">
        <v>602</v>
      </c>
      <c r="F105" s="390">
        <v>216294232</v>
      </c>
      <c r="G105" s="390"/>
      <c r="H105" s="391">
        <v>0.0146</v>
      </c>
      <c r="I105" s="388"/>
      <c r="J105" s="363">
        <v>180500000</v>
      </c>
      <c r="K105" s="363">
        <f t="shared" si="2"/>
        <v>180500000</v>
      </c>
      <c r="L105" s="363">
        <f t="shared" si="3"/>
        <v>216294232</v>
      </c>
    </row>
    <row r="106" spans="1:12" ht="21" customHeight="1">
      <c r="A106" s="507"/>
      <c r="B106" s="381" t="s">
        <v>569</v>
      </c>
      <c r="C106" s="382" t="s">
        <v>570</v>
      </c>
      <c r="D106" s="383" t="s">
        <v>485</v>
      </c>
      <c r="E106" s="383" t="s">
        <v>603</v>
      </c>
      <c r="F106" s="390">
        <v>254762288</v>
      </c>
      <c r="G106" s="390"/>
      <c r="H106" s="391">
        <v>0.017</v>
      </c>
      <c r="I106" s="388"/>
      <c r="J106" s="363">
        <v>344692244</v>
      </c>
      <c r="K106" s="363">
        <f t="shared" si="2"/>
        <v>344692244</v>
      </c>
      <c r="L106" s="363">
        <f t="shared" si="3"/>
        <v>254762288</v>
      </c>
    </row>
    <row r="107" spans="1:12" ht="16.5" customHeight="1">
      <c r="A107" s="507"/>
      <c r="B107" s="381" t="s">
        <v>569</v>
      </c>
      <c r="C107" s="382" t="s">
        <v>570</v>
      </c>
      <c r="D107" s="383" t="s">
        <v>485</v>
      </c>
      <c r="E107" s="383" t="s">
        <v>604</v>
      </c>
      <c r="F107" s="390">
        <v>389003489</v>
      </c>
      <c r="G107" s="390"/>
      <c r="H107" s="391">
        <v>0.0145</v>
      </c>
      <c r="I107" s="388"/>
      <c r="J107" s="363">
        <v>107000000</v>
      </c>
      <c r="K107" s="363">
        <f t="shared" si="2"/>
        <v>107000000</v>
      </c>
      <c r="L107" s="363">
        <f t="shared" si="3"/>
        <v>389003489</v>
      </c>
    </row>
    <row r="108" spans="1:12" ht="16.5" customHeight="1">
      <c r="A108" s="507"/>
      <c r="B108" s="381" t="s">
        <v>569</v>
      </c>
      <c r="C108" s="382" t="s">
        <v>570</v>
      </c>
      <c r="D108" s="383" t="s">
        <v>485</v>
      </c>
      <c r="E108" s="383" t="s">
        <v>605</v>
      </c>
      <c r="F108" s="390">
        <v>104985908</v>
      </c>
      <c r="G108" s="390"/>
      <c r="H108" s="391">
        <v>0.0205</v>
      </c>
      <c r="I108" s="388"/>
      <c r="J108" s="363">
        <v>204989096</v>
      </c>
      <c r="K108" s="363">
        <f t="shared" si="2"/>
        <v>204989096</v>
      </c>
      <c r="L108" s="363">
        <f t="shared" si="3"/>
        <v>104985908</v>
      </c>
    </row>
    <row r="109" spans="1:12" ht="16.5" customHeight="1">
      <c r="A109" s="507"/>
      <c r="B109" s="381" t="s">
        <v>569</v>
      </c>
      <c r="C109" s="382" t="s">
        <v>570</v>
      </c>
      <c r="D109" s="383" t="s">
        <v>485</v>
      </c>
      <c r="E109" s="383" t="s">
        <v>606</v>
      </c>
      <c r="F109" s="390">
        <v>421526655</v>
      </c>
      <c r="G109" s="390"/>
      <c r="H109" s="391">
        <v>0.0203</v>
      </c>
      <c r="I109" s="388"/>
      <c r="J109" s="363">
        <v>240883522</v>
      </c>
      <c r="K109" s="363">
        <f t="shared" si="2"/>
        <v>240883522</v>
      </c>
      <c r="L109" s="363">
        <f t="shared" si="3"/>
        <v>421526655</v>
      </c>
    </row>
    <row r="110" spans="1:11" s="10" customFormat="1" ht="15.75" customHeight="1">
      <c r="A110" s="394"/>
      <c r="B110" s="395" t="s">
        <v>607</v>
      </c>
      <c r="C110" s="396"/>
      <c r="D110" s="396"/>
      <c r="E110" s="396"/>
      <c r="F110" s="397">
        <f>SUM(F6:F109)</f>
        <v>9652918755</v>
      </c>
      <c r="G110" s="398"/>
      <c r="H110" s="398"/>
      <c r="I110" s="399"/>
      <c r="J110" s="363">
        <v>59519463</v>
      </c>
      <c r="K110" s="363">
        <f t="shared" si="2"/>
        <v>59519463</v>
      </c>
    </row>
    <row r="111" spans="1:12" s="4" customFormat="1" ht="15.75" customHeight="1">
      <c r="A111" s="508" t="s">
        <v>608</v>
      </c>
      <c r="B111" s="400" t="s">
        <v>521</v>
      </c>
      <c r="C111" s="401" t="s">
        <v>609</v>
      </c>
      <c r="D111" s="402" t="s">
        <v>529</v>
      </c>
      <c r="E111" s="402" t="s">
        <v>610</v>
      </c>
      <c r="F111" s="403">
        <v>12179959</v>
      </c>
      <c r="G111" s="403"/>
      <c r="H111" s="387">
        <v>0.001</v>
      </c>
      <c r="I111" s="404"/>
      <c r="J111" s="4">
        <v>375249958</v>
      </c>
      <c r="K111" s="363">
        <f t="shared" si="2"/>
        <v>375249958</v>
      </c>
      <c r="L111" s="363">
        <f>VLOOKUP(F111,$J$6:$J$141,1,0)</f>
        <v>12179959</v>
      </c>
    </row>
    <row r="112" spans="1:12" s="4" customFormat="1" ht="15.75" customHeight="1">
      <c r="A112" s="508"/>
      <c r="B112" s="400" t="s">
        <v>521</v>
      </c>
      <c r="C112" s="401" t="s">
        <v>611</v>
      </c>
      <c r="D112" s="402" t="s">
        <v>523</v>
      </c>
      <c r="E112" s="402" t="s">
        <v>342</v>
      </c>
      <c r="F112" s="403">
        <v>6215838</v>
      </c>
      <c r="G112" s="403"/>
      <c r="H112" s="387">
        <v>0.001</v>
      </c>
      <c r="I112" s="404"/>
      <c r="J112" s="4">
        <v>0</v>
      </c>
      <c r="K112" s="363">
        <f t="shared" si="2"/>
        <v>0</v>
      </c>
      <c r="L112" s="363">
        <f>VLOOKUP(F112,$J$6:$J$141,1,0)</f>
        <v>6215838</v>
      </c>
    </row>
    <row r="113" spans="1:12" s="4" customFormat="1" ht="15.75" customHeight="1">
      <c r="A113" s="508"/>
      <c r="B113" s="400" t="s">
        <v>525</v>
      </c>
      <c r="C113" s="401" t="s">
        <v>612</v>
      </c>
      <c r="D113" s="402" t="s">
        <v>613</v>
      </c>
      <c r="E113" s="402" t="s">
        <v>614</v>
      </c>
      <c r="F113" s="403">
        <v>290</v>
      </c>
      <c r="G113" s="403"/>
      <c r="H113" s="387">
        <v>0.001</v>
      </c>
      <c r="I113" s="404"/>
      <c r="J113" s="4">
        <v>121054112</v>
      </c>
      <c r="K113" s="363">
        <f t="shared" si="2"/>
        <v>121054112</v>
      </c>
      <c r="L113" s="363">
        <f>VLOOKUP(F113,$J$6:$J$141,1,0)</f>
        <v>290</v>
      </c>
    </row>
    <row r="114" spans="1:11" s="9" customFormat="1" ht="15.75" customHeight="1" thickBot="1">
      <c r="A114" s="509"/>
      <c r="B114" s="405" t="s">
        <v>35</v>
      </c>
      <c r="C114" s="406"/>
      <c r="D114" s="407"/>
      <c r="E114" s="407"/>
      <c r="F114" s="407">
        <f>SUM(F111:F113)</f>
        <v>18396087</v>
      </c>
      <c r="G114" s="407"/>
      <c r="H114" s="407"/>
      <c r="I114" s="408"/>
      <c r="J114" s="9">
        <v>1310275770</v>
      </c>
      <c r="K114" s="363">
        <f t="shared" si="2"/>
        <v>1310275770</v>
      </c>
    </row>
    <row r="115" spans="1:12" s="410" customFormat="1" ht="15.75" customHeight="1">
      <c r="A115" s="508" t="s">
        <v>615</v>
      </c>
      <c r="B115" s="400" t="s">
        <v>525</v>
      </c>
      <c r="C115" s="401"/>
      <c r="D115" s="402"/>
      <c r="E115" s="409" t="s">
        <v>616</v>
      </c>
      <c r="F115" s="467">
        <v>17744462</v>
      </c>
      <c r="G115" s="403"/>
      <c r="H115" s="387">
        <v>0.001</v>
      </c>
      <c r="I115" s="404"/>
      <c r="J115" s="410">
        <v>5788124</v>
      </c>
      <c r="K115" s="363">
        <f t="shared" si="2"/>
        <v>5788124</v>
      </c>
      <c r="L115" s="363">
        <f aca="true" t="shared" si="4" ref="L115:L131">VLOOKUP(F115,$J$6:$J$141,1,0)</f>
        <v>17744462</v>
      </c>
    </row>
    <row r="116" spans="1:12" s="410" customFormat="1" ht="15.75" customHeight="1">
      <c r="A116" s="508"/>
      <c r="B116" s="400" t="s">
        <v>525</v>
      </c>
      <c r="C116" s="401"/>
      <c r="D116" s="402"/>
      <c r="E116" s="409" t="s">
        <v>617</v>
      </c>
      <c r="F116" s="467">
        <v>13163260</v>
      </c>
      <c r="G116" s="403"/>
      <c r="H116" s="387">
        <v>0.001</v>
      </c>
      <c r="I116" s="404"/>
      <c r="J116" s="410">
        <v>27939140</v>
      </c>
      <c r="K116" s="363">
        <f t="shared" si="2"/>
        <v>27939140</v>
      </c>
      <c r="L116" s="363">
        <f t="shared" si="4"/>
        <v>13163260</v>
      </c>
    </row>
    <row r="117" spans="1:12" s="410" customFormat="1" ht="15.75" customHeight="1">
      <c r="A117" s="508"/>
      <c r="B117" s="400" t="s">
        <v>525</v>
      </c>
      <c r="C117" s="401"/>
      <c r="D117" s="402"/>
      <c r="E117" s="409" t="s">
        <v>618</v>
      </c>
      <c r="F117" s="467">
        <v>2981580</v>
      </c>
      <c r="G117" s="403"/>
      <c r="H117" s="387">
        <v>0.001</v>
      </c>
      <c r="I117" s="404"/>
      <c r="J117" s="410">
        <v>4923915</v>
      </c>
      <c r="K117" s="363">
        <f t="shared" si="2"/>
        <v>4923915</v>
      </c>
      <c r="L117" s="363">
        <f t="shared" si="4"/>
        <v>2981580</v>
      </c>
    </row>
    <row r="118" spans="1:12" s="410" customFormat="1" ht="15.75" customHeight="1">
      <c r="A118" s="508"/>
      <c r="B118" s="400" t="s">
        <v>525</v>
      </c>
      <c r="C118" s="401"/>
      <c r="D118" s="402"/>
      <c r="E118" s="409" t="s">
        <v>619</v>
      </c>
      <c r="F118" s="467">
        <v>4284446</v>
      </c>
      <c r="G118" s="403"/>
      <c r="H118" s="387">
        <v>0.001</v>
      </c>
      <c r="I118" s="404"/>
      <c r="J118" s="410">
        <v>75523856</v>
      </c>
      <c r="K118" s="363">
        <f t="shared" si="2"/>
        <v>75523856</v>
      </c>
      <c r="L118" s="363">
        <f t="shared" si="4"/>
        <v>4284446</v>
      </c>
    </row>
    <row r="119" spans="1:12" s="410" customFormat="1" ht="15.75" customHeight="1">
      <c r="A119" s="508"/>
      <c r="B119" s="400" t="s">
        <v>525</v>
      </c>
      <c r="C119" s="401"/>
      <c r="D119" s="402"/>
      <c r="E119" s="409" t="s">
        <v>620</v>
      </c>
      <c r="F119" s="467">
        <v>74309</v>
      </c>
      <c r="G119" s="403"/>
      <c r="H119" s="387">
        <v>0.001</v>
      </c>
      <c r="I119" s="404"/>
      <c r="J119" s="410">
        <v>917</v>
      </c>
      <c r="K119" s="363">
        <f t="shared" si="2"/>
        <v>917</v>
      </c>
      <c r="L119" s="363">
        <f t="shared" si="4"/>
        <v>74309</v>
      </c>
    </row>
    <row r="120" spans="1:12" s="410" customFormat="1" ht="15.75" customHeight="1">
      <c r="A120" s="508"/>
      <c r="B120" s="400" t="s">
        <v>525</v>
      </c>
      <c r="C120" s="401"/>
      <c r="D120" s="402"/>
      <c r="E120" s="409" t="s">
        <v>621</v>
      </c>
      <c r="F120" s="467">
        <v>841753</v>
      </c>
      <c r="G120" s="403"/>
      <c r="H120" s="387">
        <v>0.001</v>
      </c>
      <c r="I120" s="404"/>
      <c r="J120" s="410">
        <v>41023279</v>
      </c>
      <c r="K120" s="363">
        <f t="shared" si="2"/>
        <v>41023279</v>
      </c>
      <c r="L120" s="363">
        <f t="shared" si="4"/>
        <v>841753</v>
      </c>
    </row>
    <row r="121" spans="1:12" s="410" customFormat="1" ht="15.75" customHeight="1">
      <c r="A121" s="508"/>
      <c r="B121" s="400" t="s">
        <v>525</v>
      </c>
      <c r="C121" s="401"/>
      <c r="D121" s="402"/>
      <c r="E121" s="409" t="s">
        <v>622</v>
      </c>
      <c r="F121" s="467">
        <v>4781285</v>
      </c>
      <c r="G121" s="403"/>
      <c r="H121" s="387">
        <v>0.001</v>
      </c>
      <c r="I121" s="404"/>
      <c r="J121" s="410">
        <v>6723680</v>
      </c>
      <c r="K121" s="363">
        <f t="shared" si="2"/>
        <v>6723680</v>
      </c>
      <c r="L121" s="363">
        <f t="shared" si="4"/>
        <v>4781285</v>
      </c>
    </row>
    <row r="122" spans="1:12" s="410" customFormat="1" ht="15.75" customHeight="1">
      <c r="A122" s="508"/>
      <c r="B122" s="400" t="s">
        <v>525</v>
      </c>
      <c r="C122" s="401"/>
      <c r="D122" s="402"/>
      <c r="E122" s="409" t="s">
        <v>623</v>
      </c>
      <c r="F122" s="467">
        <v>523732</v>
      </c>
      <c r="G122" s="403"/>
      <c r="H122" s="387">
        <v>0.001</v>
      </c>
      <c r="I122" s="404"/>
      <c r="J122" s="410">
        <v>3557660</v>
      </c>
      <c r="K122" s="363">
        <f t="shared" si="2"/>
        <v>3557660</v>
      </c>
      <c r="L122" s="363">
        <f t="shared" si="4"/>
        <v>523732</v>
      </c>
    </row>
    <row r="123" spans="1:12" s="410" customFormat="1" ht="15.75" customHeight="1">
      <c r="A123" s="508"/>
      <c r="B123" s="400" t="s">
        <v>525</v>
      </c>
      <c r="C123" s="401"/>
      <c r="D123" s="402"/>
      <c r="E123" s="409" t="s">
        <v>624</v>
      </c>
      <c r="F123" s="467">
        <v>1743900</v>
      </c>
      <c r="G123" s="403"/>
      <c r="H123" s="387">
        <v>0.001</v>
      </c>
      <c r="I123" s="404"/>
      <c r="J123" s="410">
        <v>967895686</v>
      </c>
      <c r="K123" s="363">
        <f t="shared" si="2"/>
        <v>967895686</v>
      </c>
      <c r="L123" s="363">
        <f t="shared" si="4"/>
        <v>1743900</v>
      </c>
    </row>
    <row r="124" spans="1:12" s="410" customFormat="1" ht="15.75" customHeight="1">
      <c r="A124" s="508"/>
      <c r="B124" s="400" t="s">
        <v>525</v>
      </c>
      <c r="C124" s="401"/>
      <c r="D124" s="402"/>
      <c r="E124" s="409" t="s">
        <v>625</v>
      </c>
      <c r="F124" s="467">
        <v>3928843</v>
      </c>
      <c r="G124" s="403"/>
      <c r="H124" s="387">
        <v>0.001</v>
      </c>
      <c r="I124" s="404"/>
      <c r="J124" s="410">
        <v>216294232</v>
      </c>
      <c r="K124" s="363">
        <f t="shared" si="2"/>
        <v>216294232</v>
      </c>
      <c r="L124" s="363">
        <f t="shared" si="4"/>
        <v>3928843</v>
      </c>
    </row>
    <row r="125" spans="1:12" s="410" customFormat="1" ht="15.75" customHeight="1">
      <c r="A125" s="508"/>
      <c r="B125" s="400" t="s">
        <v>525</v>
      </c>
      <c r="C125" s="401"/>
      <c r="D125" s="402"/>
      <c r="E125" s="409" t="s">
        <v>626</v>
      </c>
      <c r="F125" s="467">
        <v>3368128</v>
      </c>
      <c r="G125" s="403"/>
      <c r="H125" s="387">
        <v>0.001</v>
      </c>
      <c r="I125" s="404"/>
      <c r="J125" s="410">
        <v>241982379</v>
      </c>
      <c r="K125" s="363">
        <f t="shared" si="2"/>
        <v>241982379</v>
      </c>
      <c r="L125" s="363">
        <f t="shared" si="4"/>
        <v>3368128</v>
      </c>
    </row>
    <row r="126" spans="1:12" s="410" customFormat="1" ht="15.75" customHeight="1">
      <c r="A126" s="508"/>
      <c r="B126" s="400" t="s">
        <v>525</v>
      </c>
      <c r="C126" s="401"/>
      <c r="D126" s="402"/>
      <c r="E126" s="409" t="s">
        <v>627</v>
      </c>
      <c r="F126" s="467">
        <v>46314810</v>
      </c>
      <c r="G126" s="403"/>
      <c r="H126" s="387">
        <v>0.001</v>
      </c>
      <c r="I126" s="404"/>
      <c r="J126" s="410">
        <v>389003489</v>
      </c>
      <c r="K126" s="363">
        <f t="shared" si="2"/>
        <v>389003489</v>
      </c>
      <c r="L126" s="363">
        <f t="shared" si="4"/>
        <v>46314810</v>
      </c>
    </row>
    <row r="127" spans="1:12" s="410" customFormat="1" ht="15.75" customHeight="1">
      <c r="A127" s="508"/>
      <c r="B127" s="400" t="s">
        <v>525</v>
      </c>
      <c r="C127" s="401"/>
      <c r="D127" s="402"/>
      <c r="E127" s="409" t="s">
        <v>628</v>
      </c>
      <c r="F127" s="467">
        <v>2006369</v>
      </c>
      <c r="G127" s="403"/>
      <c r="H127" s="387">
        <v>0.001</v>
      </c>
      <c r="I127" s="404"/>
      <c r="J127" s="410">
        <v>254762288</v>
      </c>
      <c r="K127" s="363">
        <f t="shared" si="2"/>
        <v>254762288</v>
      </c>
      <c r="L127" s="363">
        <f t="shared" si="4"/>
        <v>2006369</v>
      </c>
    </row>
    <row r="128" spans="1:12" s="410" customFormat="1" ht="15.75" customHeight="1">
      <c r="A128" s="510"/>
      <c r="B128" s="400" t="s">
        <v>525</v>
      </c>
      <c r="C128" s="411"/>
      <c r="D128" s="412"/>
      <c r="E128" s="409" t="s">
        <v>629</v>
      </c>
      <c r="F128" s="468">
        <v>12</v>
      </c>
      <c r="G128" s="414"/>
      <c r="H128" s="387">
        <v>0.001</v>
      </c>
      <c r="I128" s="415"/>
      <c r="J128" s="410">
        <v>104985908</v>
      </c>
      <c r="K128" s="363">
        <f t="shared" si="2"/>
        <v>104985908</v>
      </c>
      <c r="L128" s="363">
        <f t="shared" si="4"/>
        <v>12</v>
      </c>
    </row>
    <row r="129" spans="1:12" s="410" customFormat="1" ht="15.75" customHeight="1">
      <c r="A129" s="510"/>
      <c r="B129" s="400" t="s">
        <v>525</v>
      </c>
      <c r="C129" s="411"/>
      <c r="D129" s="412"/>
      <c r="E129" s="416" t="s">
        <v>630</v>
      </c>
      <c r="F129" s="469">
        <v>70928379</v>
      </c>
      <c r="G129" s="414"/>
      <c r="H129" s="387">
        <v>0.001</v>
      </c>
      <c r="I129" s="415"/>
      <c r="J129" s="410">
        <v>421526655</v>
      </c>
      <c r="K129" s="363">
        <f t="shared" si="2"/>
        <v>421526655</v>
      </c>
      <c r="L129" s="363">
        <f t="shared" si="4"/>
        <v>70928379</v>
      </c>
    </row>
    <row r="130" spans="1:12" s="410" customFormat="1" ht="15.75" customHeight="1">
      <c r="A130" s="510"/>
      <c r="B130" s="400" t="s">
        <v>525</v>
      </c>
      <c r="C130" s="411"/>
      <c r="D130" s="412"/>
      <c r="E130" s="413" t="s">
        <v>631</v>
      </c>
      <c r="F130" s="467">
        <v>230284844</v>
      </c>
      <c r="G130" s="414"/>
      <c r="H130" s="387">
        <v>0.001</v>
      </c>
      <c r="I130" s="415"/>
      <c r="J130" s="410">
        <v>0</v>
      </c>
      <c r="K130" s="363">
        <f t="shared" si="2"/>
        <v>0</v>
      </c>
      <c r="L130" s="363">
        <f t="shared" si="4"/>
        <v>230284844</v>
      </c>
    </row>
    <row r="131" spans="1:12" s="410" customFormat="1" ht="15.75" customHeight="1">
      <c r="A131" s="510"/>
      <c r="B131" s="400" t="s">
        <v>525</v>
      </c>
      <c r="C131" s="411"/>
      <c r="D131" s="412"/>
      <c r="E131" s="413" t="s">
        <v>632</v>
      </c>
      <c r="F131" s="468">
        <v>558</v>
      </c>
      <c r="G131" s="414"/>
      <c r="H131" s="387">
        <v>0.001</v>
      </c>
      <c r="I131" s="415"/>
      <c r="J131" s="410">
        <v>17553737</v>
      </c>
      <c r="K131" s="363">
        <f t="shared" si="2"/>
        <v>17553737</v>
      </c>
      <c r="L131" s="363">
        <f t="shared" si="4"/>
        <v>558</v>
      </c>
    </row>
    <row r="132" spans="1:12" s="410" customFormat="1" ht="15.75" customHeight="1">
      <c r="A132" s="510"/>
      <c r="B132" s="400" t="s">
        <v>525</v>
      </c>
      <c r="C132" s="411"/>
      <c r="D132" s="412"/>
      <c r="E132" s="417" t="s">
        <v>633</v>
      </c>
      <c r="F132" s="470">
        <v>3957</v>
      </c>
      <c r="G132" s="414"/>
      <c r="H132" s="387">
        <v>0.001</v>
      </c>
      <c r="I132" s="415"/>
      <c r="K132" s="363"/>
      <c r="L132" s="363"/>
    </row>
    <row r="133" spans="1:12" s="410" customFormat="1" ht="15.75" customHeight="1">
      <c r="A133" s="510"/>
      <c r="B133" s="400" t="s">
        <v>525</v>
      </c>
      <c r="C133" s="411"/>
      <c r="D133" s="412"/>
      <c r="E133" s="417" t="s">
        <v>634</v>
      </c>
      <c r="F133" s="470">
        <v>681</v>
      </c>
      <c r="G133" s="414"/>
      <c r="H133" s="387">
        <v>0.001</v>
      </c>
      <c r="I133" s="415"/>
      <c r="K133" s="363"/>
      <c r="L133" s="363"/>
    </row>
    <row r="134" spans="1:12" s="410" customFormat="1" ht="15.75" customHeight="1">
      <c r="A134" s="510"/>
      <c r="B134" s="400" t="s">
        <v>525</v>
      </c>
      <c r="C134" s="411"/>
      <c r="D134" s="412"/>
      <c r="E134" s="417" t="s">
        <v>635</v>
      </c>
      <c r="F134" s="470">
        <v>4046</v>
      </c>
      <c r="G134" s="414"/>
      <c r="H134" s="387">
        <v>0.001</v>
      </c>
      <c r="I134" s="415"/>
      <c r="K134" s="363"/>
      <c r="L134" s="363"/>
    </row>
    <row r="135" spans="1:12" s="410" customFormat="1" ht="15.75" customHeight="1">
      <c r="A135" s="510"/>
      <c r="B135" s="400" t="s">
        <v>525</v>
      </c>
      <c r="C135" s="411"/>
      <c r="D135" s="412"/>
      <c r="E135" s="417" t="s">
        <v>636</v>
      </c>
      <c r="F135" s="470">
        <v>1638</v>
      </c>
      <c r="G135" s="414"/>
      <c r="H135" s="387">
        <v>0.001</v>
      </c>
      <c r="I135" s="415"/>
      <c r="K135" s="363"/>
      <c r="L135" s="363"/>
    </row>
    <row r="136" spans="1:12" s="410" customFormat="1" ht="15.75" customHeight="1">
      <c r="A136" s="510"/>
      <c r="B136" s="400" t="s">
        <v>521</v>
      </c>
      <c r="C136" s="411"/>
      <c r="D136" s="412"/>
      <c r="E136" s="417" t="s">
        <v>637</v>
      </c>
      <c r="F136" s="470">
        <v>254</v>
      </c>
      <c r="G136" s="414"/>
      <c r="H136" s="387">
        <v>0.001</v>
      </c>
      <c r="I136" s="415"/>
      <c r="K136" s="363"/>
      <c r="L136" s="363"/>
    </row>
    <row r="137" spans="1:12" s="410" customFormat="1" ht="15.75" customHeight="1">
      <c r="A137" s="510"/>
      <c r="B137" s="400" t="s">
        <v>521</v>
      </c>
      <c r="C137" s="411"/>
      <c r="D137" s="412"/>
      <c r="E137" s="417" t="s">
        <v>638</v>
      </c>
      <c r="F137" s="470">
        <v>57619</v>
      </c>
      <c r="G137" s="414"/>
      <c r="H137" s="387">
        <v>0.001</v>
      </c>
      <c r="I137" s="415"/>
      <c r="K137" s="363"/>
      <c r="L137" s="363"/>
    </row>
    <row r="138" spans="1:12" s="410" customFormat="1" ht="15.75" customHeight="1">
      <c r="A138" s="510"/>
      <c r="B138" s="400" t="s">
        <v>521</v>
      </c>
      <c r="C138" s="411"/>
      <c r="D138" s="412"/>
      <c r="E138" s="417" t="s">
        <v>639</v>
      </c>
      <c r="F138" s="470">
        <v>33568734</v>
      </c>
      <c r="G138" s="414"/>
      <c r="H138" s="387">
        <v>0.001</v>
      </c>
      <c r="I138" s="415" t="s">
        <v>640</v>
      </c>
      <c r="K138" s="363"/>
      <c r="L138" s="363"/>
    </row>
    <row r="139" spans="1:12" s="410" customFormat="1" ht="15.75" customHeight="1">
      <c r="A139" s="510"/>
      <c r="B139" s="400" t="s">
        <v>521</v>
      </c>
      <c r="C139" s="411"/>
      <c r="D139" s="412"/>
      <c r="E139" s="417" t="s">
        <v>641</v>
      </c>
      <c r="F139" s="470">
        <v>6126537</v>
      </c>
      <c r="G139" s="414"/>
      <c r="H139" s="387">
        <v>0.001</v>
      </c>
      <c r="I139" s="415" t="s">
        <v>642</v>
      </c>
      <c r="K139" s="363"/>
      <c r="L139" s="363"/>
    </row>
    <row r="140" spans="1:11" s="9" customFormat="1" ht="15.75" customHeight="1" thickBot="1">
      <c r="A140" s="509"/>
      <c r="B140" s="405" t="s">
        <v>35</v>
      </c>
      <c r="C140" s="406"/>
      <c r="D140" s="407"/>
      <c r="E140" s="407"/>
      <c r="F140" s="407">
        <f>SUM(F115:F139)</f>
        <v>442734136</v>
      </c>
      <c r="G140" s="407"/>
      <c r="H140" s="407"/>
      <c r="I140" s="408"/>
      <c r="J140" s="9">
        <v>0</v>
      </c>
      <c r="K140" s="363">
        <f>VLOOKUP(J140,$F$6:$F$141,1,0)</f>
        <v>0</v>
      </c>
    </row>
    <row r="141" spans="1:11" s="366" customFormat="1" ht="15.75" customHeight="1" thickBot="1">
      <c r="A141" s="504" t="s">
        <v>284</v>
      </c>
      <c r="B141" s="505"/>
      <c r="C141" s="418"/>
      <c r="D141" s="419"/>
      <c r="E141" s="420"/>
      <c r="F141" s="421">
        <f>SUM(F140,F114,F110)</f>
        <v>10114048978</v>
      </c>
      <c r="G141" s="419"/>
      <c r="H141" s="419"/>
      <c r="I141" s="422"/>
      <c r="J141" s="363">
        <v>27573773</v>
      </c>
      <c r="K141" s="363">
        <f>VLOOKUP(J141,$F$6:$F$141,1,0)</f>
        <v>27573773</v>
      </c>
    </row>
    <row r="142" spans="1:10" ht="16.5" customHeight="1">
      <c r="A142" s="423"/>
      <c r="B142" s="423"/>
      <c r="C142" s="423"/>
      <c r="D142" s="423"/>
      <c r="E142" s="424" t="s">
        <v>343</v>
      </c>
      <c r="F142" s="425">
        <f>SUM(F87+F88+F89+F90+F91+F92+F104+F105+F106+F107+F108+F109)</f>
        <v>2960889234</v>
      </c>
      <c r="G142" s="423"/>
      <c r="H142" s="423"/>
      <c r="I142" s="423"/>
      <c r="J142" s="363">
        <f>SUM(J6:J141)</f>
        <v>10074285339</v>
      </c>
    </row>
    <row r="143" spans="1:10" ht="16.5" customHeight="1">
      <c r="A143" s="423"/>
      <c r="B143" s="423"/>
      <c r="C143" s="423"/>
      <c r="D143" s="423"/>
      <c r="E143" s="424" t="s">
        <v>643</v>
      </c>
      <c r="F143" s="425">
        <f>SUM(F141-F142)</f>
        <v>7153159744</v>
      </c>
      <c r="G143" s="423"/>
      <c r="H143" s="423"/>
      <c r="I143" s="423"/>
      <c r="J143" s="363">
        <v>173</v>
      </c>
    </row>
    <row r="144" spans="9:10" ht="16.5" customHeight="1">
      <c r="I144" s="363"/>
      <c r="J144" s="363">
        <f>J142+J143</f>
        <v>10074285512</v>
      </c>
    </row>
    <row r="145" ht="9" customHeight="1">
      <c r="I145" s="363"/>
    </row>
    <row r="146" ht="2.25" customHeight="1">
      <c r="I146" s="363"/>
    </row>
    <row r="147" ht="9" customHeight="1" hidden="1">
      <c r="I147" s="363"/>
    </row>
    <row r="148" ht="1.5" customHeight="1" hidden="1">
      <c r="I148" s="363"/>
    </row>
    <row r="149" ht="10.5" customHeight="1" hidden="1">
      <c r="I149" s="363"/>
    </row>
    <row r="150" ht="9.75" customHeight="1">
      <c r="I150" s="363"/>
    </row>
    <row r="151" ht="9" customHeight="1">
      <c r="I151" s="363"/>
    </row>
    <row r="152" ht="9.75" customHeight="1">
      <c r="I152" s="363"/>
    </row>
    <row r="153" ht="9.75" customHeight="1">
      <c r="I153" s="363"/>
    </row>
    <row r="154" ht="9.75" customHeight="1">
      <c r="I154" s="363"/>
    </row>
    <row r="155" ht="9.75" customHeight="1">
      <c r="I155" s="363"/>
    </row>
    <row r="156" ht="9.75" customHeight="1">
      <c r="I156" s="363"/>
    </row>
    <row r="157" ht="9.75" customHeight="1">
      <c r="I157" s="363"/>
    </row>
    <row r="158" ht="9.75" customHeight="1">
      <c r="I158" s="363"/>
    </row>
    <row r="159" ht="9.75" customHeight="1">
      <c r="I159" s="363"/>
    </row>
    <row r="160" ht="9.75" customHeight="1">
      <c r="I160" s="363"/>
    </row>
    <row r="161" ht="9.75" customHeight="1">
      <c r="I161" s="363"/>
    </row>
    <row r="162" ht="9.75" customHeight="1">
      <c r="I162" s="363"/>
    </row>
    <row r="163" ht="9.75" customHeight="1">
      <c r="I163" s="363"/>
    </row>
    <row r="164" ht="9.75" customHeight="1">
      <c r="I164" s="363"/>
    </row>
    <row r="165" ht="11.25" customHeight="1">
      <c r="I165" s="363"/>
    </row>
    <row r="166" ht="10.5" customHeight="1">
      <c r="I166" s="363"/>
    </row>
    <row r="167" ht="9" customHeight="1">
      <c r="I167" s="363"/>
    </row>
    <row r="168" ht="12" customHeight="1">
      <c r="I168" s="363"/>
    </row>
    <row r="169" ht="9" customHeight="1">
      <c r="I169" s="363"/>
    </row>
    <row r="170" ht="9" customHeight="1">
      <c r="I170" s="363"/>
    </row>
    <row r="171" ht="9" customHeight="1">
      <c r="I171" s="363"/>
    </row>
    <row r="172" ht="10.5" customHeight="1">
      <c r="I172" s="363"/>
    </row>
    <row r="173" ht="9.75" customHeight="1">
      <c r="I173" s="363"/>
    </row>
    <row r="174" ht="9.75" customHeight="1">
      <c r="I174" s="363"/>
    </row>
    <row r="175" ht="9.75" customHeight="1">
      <c r="I175" s="363"/>
    </row>
    <row r="176" ht="9.75" customHeight="1">
      <c r="I176" s="363"/>
    </row>
    <row r="177" ht="9.75" customHeight="1">
      <c r="I177" s="363"/>
    </row>
    <row r="178" ht="9.75" customHeight="1">
      <c r="I178" s="363"/>
    </row>
  </sheetData>
  <sheetProtection/>
  <mergeCells count="17">
    <mergeCell ref="A1:I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41:B141"/>
    <mergeCell ref="A6:A86"/>
    <mergeCell ref="A87:A92"/>
    <mergeCell ref="A93:A103"/>
    <mergeCell ref="A104:A109"/>
    <mergeCell ref="A111:A114"/>
    <mergeCell ref="A115:A140"/>
  </mergeCells>
  <printOptions/>
  <pageMargins left="0.4724409448818898" right="0.3937007874015748" top="0.90551181102362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"/>
  <sheetViews>
    <sheetView showGridLines="0" view="pageBreakPreview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15.57421875" style="2" customWidth="1"/>
    <col min="2" max="9" width="13.28125" style="2" customWidth="1"/>
    <col min="10" max="16384" width="9.00390625" style="2" customWidth="1"/>
  </cols>
  <sheetData>
    <row r="1" spans="1:9" ht="34.5" customHeight="1">
      <c r="A1" s="518" t="s">
        <v>194</v>
      </c>
      <c r="B1" s="518"/>
      <c r="C1" s="518"/>
      <c r="D1" s="518"/>
      <c r="E1" s="518"/>
      <c r="F1" s="518"/>
      <c r="G1" s="518"/>
      <c r="H1" s="518"/>
      <c r="I1" s="518"/>
    </row>
    <row r="2" spans="1:9" ht="10.5" customHeight="1">
      <c r="A2" s="127"/>
      <c r="B2" s="127"/>
      <c r="C2" s="127"/>
      <c r="D2" s="127"/>
      <c r="E2" s="127"/>
      <c r="F2" s="127"/>
      <c r="G2" s="127"/>
      <c r="H2" s="127"/>
      <c r="I2" s="127"/>
    </row>
    <row r="3" spans="1:9" s="12" customFormat="1" ht="19.5" customHeight="1" thickBot="1">
      <c r="A3" s="519" t="s">
        <v>25</v>
      </c>
      <c r="B3" s="519"/>
      <c r="C3" s="519"/>
      <c r="D3" s="519"/>
      <c r="E3" s="519"/>
      <c r="F3" s="519"/>
      <c r="G3" s="519"/>
      <c r="H3" s="519"/>
      <c r="I3" s="519"/>
    </row>
    <row r="4" spans="1:9" ht="30" customHeight="1" thickBot="1">
      <c r="A4" s="214" t="s">
        <v>195</v>
      </c>
      <c r="B4" s="162" t="s">
        <v>26</v>
      </c>
      <c r="C4" s="15" t="s">
        <v>196</v>
      </c>
      <c r="D4" s="17" t="s">
        <v>28</v>
      </c>
      <c r="E4" s="17" t="s">
        <v>107</v>
      </c>
      <c r="F4" s="17" t="s">
        <v>29</v>
      </c>
      <c r="G4" s="17" t="s">
        <v>30</v>
      </c>
      <c r="H4" s="17" t="s">
        <v>31</v>
      </c>
      <c r="I4" s="18" t="s">
        <v>41</v>
      </c>
    </row>
    <row r="5" spans="1:9" ht="24.75" customHeight="1">
      <c r="A5" s="548" t="s">
        <v>197</v>
      </c>
      <c r="B5" s="215"/>
      <c r="C5" s="57"/>
      <c r="D5" s="45"/>
      <c r="E5" s="45"/>
      <c r="F5" s="94"/>
      <c r="G5" s="45"/>
      <c r="H5" s="45"/>
      <c r="I5" s="58"/>
    </row>
    <row r="6" spans="1:9" ht="24.75" customHeight="1">
      <c r="A6" s="549"/>
      <c r="B6" s="216"/>
      <c r="C6" s="133"/>
      <c r="D6" s="134"/>
      <c r="E6" s="134" t="s">
        <v>198</v>
      </c>
      <c r="F6" s="136"/>
      <c r="G6" s="134"/>
      <c r="H6" s="134"/>
      <c r="I6" s="137"/>
    </row>
    <row r="7" spans="1:9" ht="24.75" customHeight="1">
      <c r="A7" s="549"/>
      <c r="B7" s="216"/>
      <c r="C7" s="133"/>
      <c r="D7" s="134"/>
      <c r="E7" s="134" t="s">
        <v>199</v>
      </c>
      <c r="F7" s="136"/>
      <c r="G7" s="134"/>
      <c r="H7" s="134"/>
      <c r="I7" s="137"/>
    </row>
    <row r="8" spans="1:9" ht="24.75" customHeight="1">
      <c r="A8" s="549"/>
      <c r="B8" s="217"/>
      <c r="C8" s="59"/>
      <c r="D8" s="28"/>
      <c r="E8" s="28" t="s">
        <v>200</v>
      </c>
      <c r="F8" s="60"/>
      <c r="G8" s="28"/>
      <c r="H8" s="28"/>
      <c r="I8" s="61"/>
    </row>
    <row r="9" spans="1:9" ht="24.75" customHeight="1">
      <c r="A9" s="549"/>
      <c r="B9" s="218"/>
      <c r="C9" s="219"/>
      <c r="D9" s="78"/>
      <c r="E9" s="78" t="s">
        <v>128</v>
      </c>
      <c r="F9" s="220"/>
      <c r="G9" s="78"/>
      <c r="H9" s="78"/>
      <c r="I9" s="221"/>
    </row>
    <row r="10" spans="1:9" ht="24.75" customHeight="1" thickBot="1">
      <c r="A10" s="528"/>
      <c r="B10" s="222" t="s">
        <v>35</v>
      </c>
      <c r="C10" s="223"/>
      <c r="D10" s="224"/>
      <c r="E10" s="224" t="s">
        <v>180</v>
      </c>
      <c r="F10" s="225">
        <f>SUM(F5:F9)</f>
        <v>0</v>
      </c>
      <c r="G10" s="224"/>
      <c r="H10" s="224"/>
      <c r="I10" s="226"/>
    </row>
    <row r="11" spans="1:9" ht="24.75" customHeight="1">
      <c r="A11" s="549" t="s">
        <v>201</v>
      </c>
      <c r="B11" s="215"/>
      <c r="C11" s="57"/>
      <c r="D11" s="45"/>
      <c r="E11" s="45" t="s">
        <v>128</v>
      </c>
      <c r="F11" s="94"/>
      <c r="G11" s="45"/>
      <c r="H11" s="45"/>
      <c r="I11" s="227"/>
    </row>
    <row r="12" spans="1:9" ht="24.75" customHeight="1">
      <c r="A12" s="549"/>
      <c r="B12" s="216"/>
      <c r="C12" s="133"/>
      <c r="D12" s="134"/>
      <c r="E12" s="134" t="s">
        <v>165</v>
      </c>
      <c r="F12" s="136"/>
      <c r="G12" s="134"/>
      <c r="H12" s="134"/>
      <c r="I12" s="228"/>
    </row>
    <row r="13" spans="1:9" ht="24.75" customHeight="1">
      <c r="A13" s="549"/>
      <c r="B13" s="216"/>
      <c r="C13" s="133"/>
      <c r="D13" s="134"/>
      <c r="E13" s="134" t="s">
        <v>128</v>
      </c>
      <c r="F13" s="136"/>
      <c r="G13" s="134"/>
      <c r="H13" s="134"/>
      <c r="I13" s="228"/>
    </row>
    <row r="14" spans="1:9" ht="24.75" customHeight="1">
      <c r="A14" s="549"/>
      <c r="B14" s="217"/>
      <c r="C14" s="59"/>
      <c r="D14" s="28"/>
      <c r="E14" s="28" t="s">
        <v>166</v>
      </c>
      <c r="F14" s="60"/>
      <c r="G14" s="28"/>
      <c r="H14" s="28"/>
      <c r="I14" s="154"/>
    </row>
    <row r="15" spans="1:9" ht="24.75" customHeight="1">
      <c r="A15" s="549"/>
      <c r="B15" s="217"/>
      <c r="C15" s="59"/>
      <c r="D15" s="28"/>
      <c r="E15" s="28"/>
      <c r="F15" s="60"/>
      <c r="G15" s="28"/>
      <c r="H15" s="28"/>
      <c r="I15" s="154"/>
    </row>
    <row r="16" spans="1:9" ht="24.75" customHeight="1">
      <c r="A16" s="549"/>
      <c r="B16" s="229"/>
      <c r="C16" s="230"/>
      <c r="D16" s="69"/>
      <c r="E16" s="69" t="s">
        <v>167</v>
      </c>
      <c r="F16" s="231"/>
      <c r="G16" s="69"/>
      <c r="H16" s="69"/>
      <c r="I16" s="232"/>
    </row>
    <row r="17" spans="1:9" ht="24.75" customHeight="1" thickBot="1">
      <c r="A17" s="549"/>
      <c r="B17" s="233" t="s">
        <v>35</v>
      </c>
      <c r="C17" s="169"/>
      <c r="D17" s="170"/>
      <c r="E17" s="170"/>
      <c r="F17" s="171">
        <f>SUM(F11:F16)</f>
        <v>0</v>
      </c>
      <c r="G17" s="170"/>
      <c r="H17" s="170"/>
      <c r="I17" s="234"/>
    </row>
    <row r="18" spans="1:9" ht="30" customHeight="1" thickBot="1">
      <c r="A18" s="543" t="s">
        <v>36</v>
      </c>
      <c r="B18" s="550"/>
      <c r="C18" s="129"/>
      <c r="D18" s="130"/>
      <c r="E18" s="130"/>
      <c r="F18" s="31">
        <f>F10+F17</f>
        <v>0</v>
      </c>
      <c r="G18" s="130"/>
      <c r="H18" s="130"/>
      <c r="I18" s="44"/>
    </row>
  </sheetData>
  <sheetProtection/>
  <mergeCells count="5">
    <mergeCell ref="A1:I1"/>
    <mergeCell ref="A3:I3"/>
    <mergeCell ref="A5:A10"/>
    <mergeCell ref="A11:A17"/>
    <mergeCell ref="A18:B18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scale="97" r:id="rId2"/>
  <headerFooter alignWithMargins="0">
    <oddFooter>&amp;C- &amp;P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8"/>
  <sheetViews>
    <sheetView showGridLines="0" view="pageBreakPreview" zoomScaleSheetLayoutView="100" zoomScalePageLayoutView="0" workbookViewId="0" topLeftCell="A1">
      <selection activeCell="D21" sqref="D21"/>
    </sheetView>
  </sheetViews>
  <sheetFormatPr defaultColWidth="9.140625" defaultRowHeight="15"/>
  <cols>
    <col min="1" max="1" width="9.8515625" style="2" customWidth="1"/>
    <col min="2" max="2" width="21.140625" style="2" customWidth="1"/>
    <col min="3" max="3" width="14.421875" style="2" customWidth="1"/>
    <col min="4" max="5" width="15.421875" style="2" customWidth="1"/>
    <col min="6" max="6" width="18.28125" style="2" bestFit="1" customWidth="1"/>
    <col min="7" max="7" width="15.421875" style="2" customWidth="1"/>
    <col min="8" max="8" width="13.57421875" style="2" customWidth="1"/>
    <col min="9" max="16384" width="9.00390625" style="2" customWidth="1"/>
  </cols>
  <sheetData>
    <row r="1" spans="1:8" ht="34.5" customHeight="1">
      <c r="A1" s="518" t="s">
        <v>202</v>
      </c>
      <c r="B1" s="518"/>
      <c r="C1" s="518"/>
      <c r="D1" s="518"/>
      <c r="E1" s="518"/>
      <c r="F1" s="518"/>
      <c r="G1" s="518"/>
      <c r="H1" s="518"/>
    </row>
    <row r="2" spans="1:8" ht="15.75" customHeight="1">
      <c r="A2" s="547" t="s">
        <v>1013</v>
      </c>
      <c r="B2" s="547"/>
      <c r="C2" s="547"/>
      <c r="D2" s="547"/>
      <c r="E2" s="547"/>
      <c r="F2" s="547"/>
      <c r="G2" s="547"/>
      <c r="H2" s="547"/>
    </row>
    <row r="3" spans="1:8" s="12" customFormat="1" ht="19.5" customHeight="1" thickBot="1">
      <c r="A3" s="210" t="s">
        <v>203</v>
      </c>
      <c r="B3" s="210"/>
      <c r="C3" s="210"/>
      <c r="D3" s="210"/>
      <c r="E3" s="210"/>
      <c r="F3" s="210"/>
      <c r="G3" s="210"/>
      <c r="H3" s="210" t="s">
        <v>25</v>
      </c>
    </row>
    <row r="4" spans="1:8" ht="24" customHeight="1" thickBot="1">
      <c r="A4" s="520" t="s">
        <v>143</v>
      </c>
      <c r="B4" s="15" t="s">
        <v>144</v>
      </c>
      <c r="C4" s="17" t="s">
        <v>204</v>
      </c>
      <c r="D4" s="17" t="s">
        <v>205</v>
      </c>
      <c r="E4" s="17" t="s">
        <v>147</v>
      </c>
      <c r="F4" s="17" t="s">
        <v>206</v>
      </c>
      <c r="G4" s="17" t="s">
        <v>149</v>
      </c>
      <c r="H4" s="18" t="s">
        <v>124</v>
      </c>
    </row>
    <row r="5" spans="1:8" ht="24" customHeight="1">
      <c r="A5" s="521"/>
      <c r="B5" s="57"/>
      <c r="C5" s="45"/>
      <c r="D5" s="45"/>
      <c r="E5" s="94"/>
      <c r="F5" s="94"/>
      <c r="G5" s="94"/>
      <c r="H5" s="227"/>
    </row>
    <row r="6" spans="1:8" ht="24" customHeight="1">
      <c r="A6" s="521"/>
      <c r="B6" s="59"/>
      <c r="C6" s="28"/>
      <c r="D6" s="235"/>
      <c r="E6" s="141"/>
      <c r="F6" s="60" t="s">
        <v>207</v>
      </c>
      <c r="G6" s="141"/>
      <c r="H6" s="154"/>
    </row>
    <row r="7" spans="1:8" ht="24" customHeight="1">
      <c r="A7" s="521"/>
      <c r="B7" s="230"/>
      <c r="C7" s="69"/>
      <c r="D7" s="69"/>
      <c r="E7" s="231"/>
      <c r="F7" s="231" t="s">
        <v>179</v>
      </c>
      <c r="G7" s="231"/>
      <c r="H7" s="232"/>
    </row>
    <row r="8" spans="1:8" ht="24" customHeight="1" thickBot="1">
      <c r="A8" s="533"/>
      <c r="B8" s="236" t="s">
        <v>35</v>
      </c>
      <c r="C8" s="179"/>
      <c r="D8" s="179"/>
      <c r="E8" s="160">
        <f>SUM(E5:E7)</f>
        <v>0</v>
      </c>
      <c r="F8" s="160">
        <f>SUM(F5:F7)</f>
        <v>0</v>
      </c>
      <c r="G8" s="160">
        <f>SUM(G5:G7)</f>
        <v>0</v>
      </c>
      <c r="H8" s="161"/>
    </row>
    <row r="9" spans="1:8" ht="24" customHeight="1" thickBot="1">
      <c r="A9" s="520" t="s">
        <v>208</v>
      </c>
      <c r="B9" s="553" t="s">
        <v>209</v>
      </c>
      <c r="C9" s="554"/>
      <c r="D9" s="130" t="s">
        <v>210</v>
      </c>
      <c r="E9" s="130" t="s">
        <v>147</v>
      </c>
      <c r="F9" s="130" t="s">
        <v>211</v>
      </c>
      <c r="G9" s="130" t="s">
        <v>212</v>
      </c>
      <c r="H9" s="44" t="s">
        <v>213</v>
      </c>
    </row>
    <row r="10" spans="1:8" ht="24" customHeight="1">
      <c r="A10" s="521"/>
      <c r="B10" s="555"/>
      <c r="C10" s="556"/>
      <c r="D10" s="94"/>
      <c r="E10" s="94"/>
      <c r="F10" s="94"/>
      <c r="G10" s="94"/>
      <c r="H10" s="227"/>
    </row>
    <row r="11" spans="1:8" ht="24" customHeight="1">
      <c r="A11" s="521"/>
      <c r="B11" s="536"/>
      <c r="C11" s="557"/>
      <c r="D11" s="235"/>
      <c r="E11" s="141"/>
      <c r="F11" s="60" t="s">
        <v>180</v>
      </c>
      <c r="G11" s="141"/>
      <c r="H11" s="154"/>
    </row>
    <row r="12" spans="1:8" ht="24" customHeight="1">
      <c r="A12" s="521"/>
      <c r="B12" s="558"/>
      <c r="C12" s="559"/>
      <c r="D12" s="231"/>
      <c r="E12" s="231"/>
      <c r="F12" s="231" t="s">
        <v>165</v>
      </c>
      <c r="G12" s="231"/>
      <c r="H12" s="232"/>
    </row>
    <row r="13" spans="1:8" ht="24" customHeight="1" thickBot="1">
      <c r="A13" s="533"/>
      <c r="B13" s="560" t="s">
        <v>35</v>
      </c>
      <c r="C13" s="561"/>
      <c r="D13" s="180">
        <f>SUM(D10:D12)</f>
        <v>0</v>
      </c>
      <c r="E13" s="180">
        <f>SUM(E10:E12)</f>
        <v>0</v>
      </c>
      <c r="F13" s="180">
        <f>SUM(F10:F12)</f>
        <v>0</v>
      </c>
      <c r="G13" s="180">
        <f>SUM(G10:G12)</f>
        <v>0</v>
      </c>
      <c r="H13" s="161"/>
    </row>
    <row r="14" spans="1:8" ht="24" customHeight="1">
      <c r="A14" s="521" t="s">
        <v>214</v>
      </c>
      <c r="B14" s="555"/>
      <c r="C14" s="556"/>
      <c r="D14" s="94"/>
      <c r="E14" s="94"/>
      <c r="F14" s="94"/>
      <c r="G14" s="94"/>
      <c r="H14" s="227"/>
    </row>
    <row r="15" spans="1:8" ht="24" customHeight="1">
      <c r="A15" s="521"/>
      <c r="B15" s="536"/>
      <c r="C15" s="557"/>
      <c r="D15" s="235"/>
      <c r="E15" s="141"/>
      <c r="F15" s="60" t="s">
        <v>166</v>
      </c>
      <c r="G15" s="141"/>
      <c r="H15" s="154"/>
    </row>
    <row r="16" spans="1:8" ht="24" customHeight="1">
      <c r="A16" s="521"/>
      <c r="B16" s="562"/>
      <c r="C16" s="563"/>
      <c r="D16" s="220"/>
      <c r="E16" s="220"/>
      <c r="F16" s="220" t="s">
        <v>167</v>
      </c>
      <c r="G16" s="220"/>
      <c r="H16" s="237"/>
    </row>
    <row r="17" spans="1:8" ht="24" customHeight="1" thickBot="1">
      <c r="A17" s="533"/>
      <c r="B17" s="564" t="s">
        <v>35</v>
      </c>
      <c r="C17" s="565"/>
      <c r="D17" s="225">
        <f>SUM(D14:D16)</f>
        <v>0</v>
      </c>
      <c r="E17" s="225">
        <f>SUM(E14:E16)</f>
        <v>0</v>
      </c>
      <c r="F17" s="225">
        <f>SUM(F14:F16)</f>
        <v>0</v>
      </c>
      <c r="G17" s="225">
        <f>SUM(G14:G16)</f>
        <v>0</v>
      </c>
      <c r="H17" s="226"/>
    </row>
    <row r="18" spans="1:8" ht="24" customHeight="1" thickBot="1">
      <c r="A18" s="551" t="s">
        <v>36</v>
      </c>
      <c r="B18" s="552"/>
      <c r="C18" s="552"/>
      <c r="D18" s="238">
        <f>D13+D17</f>
        <v>0</v>
      </c>
      <c r="E18" s="238">
        <f>E13+E17</f>
        <v>0</v>
      </c>
      <c r="F18" s="238">
        <f>F13+F17</f>
        <v>0</v>
      </c>
      <c r="G18" s="238">
        <f>G13+G17</f>
        <v>0</v>
      </c>
      <c r="H18" s="239"/>
    </row>
  </sheetData>
  <sheetProtection/>
  <mergeCells count="15">
    <mergeCell ref="A18:C18"/>
    <mergeCell ref="A1:H1"/>
    <mergeCell ref="A2:H2"/>
    <mergeCell ref="A4:A8"/>
    <mergeCell ref="A9:A13"/>
    <mergeCell ref="B9:C9"/>
    <mergeCell ref="B10:C10"/>
    <mergeCell ref="B11:C11"/>
    <mergeCell ref="B12:C12"/>
    <mergeCell ref="B13:C13"/>
    <mergeCell ref="A14:A17"/>
    <mergeCell ref="B14:C14"/>
    <mergeCell ref="B15:C15"/>
    <mergeCell ref="B16:C16"/>
    <mergeCell ref="B17:C17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scale="94" r:id="rId2"/>
  <headerFooter alignWithMargins="0">
    <oddFooter>&amp;C- &amp;P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showGridLines="0" view="pageBreakPreview"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21.00390625" style="2" customWidth="1"/>
    <col min="2" max="2" width="17.00390625" style="2" bestFit="1" customWidth="1"/>
    <col min="3" max="3" width="15.00390625" style="2" bestFit="1" customWidth="1"/>
    <col min="4" max="4" width="15.8515625" style="2" customWidth="1"/>
    <col min="5" max="5" width="17.00390625" style="2" bestFit="1" customWidth="1"/>
    <col min="6" max="6" width="15.7109375" style="2" customWidth="1"/>
    <col min="7" max="7" width="14.8515625" style="2" bestFit="1" customWidth="1"/>
    <col min="8" max="8" width="7.140625" style="2" bestFit="1" customWidth="1"/>
    <col min="9" max="16384" width="9.00390625" style="2" customWidth="1"/>
  </cols>
  <sheetData>
    <row r="1" spans="1:8" ht="34.5" customHeight="1">
      <c r="A1" s="511" t="s">
        <v>55</v>
      </c>
      <c r="B1" s="511"/>
      <c r="C1" s="511"/>
      <c r="D1" s="511"/>
      <c r="E1" s="511"/>
      <c r="F1" s="511"/>
      <c r="G1" s="511"/>
      <c r="H1" s="511"/>
    </row>
    <row r="2" spans="1:8" ht="20.25" customHeight="1">
      <c r="A2" s="248"/>
      <c r="B2" s="248"/>
      <c r="C2" s="248"/>
      <c r="D2" s="248"/>
      <c r="E2" s="248"/>
      <c r="F2" s="248"/>
      <c r="G2" s="248"/>
      <c r="H2" s="248"/>
    </row>
    <row r="3" spans="1:8" ht="19.5" customHeight="1" thickBot="1">
      <c r="A3" s="566" t="s">
        <v>220</v>
      </c>
      <c r="B3" s="566"/>
      <c r="C3" s="566"/>
      <c r="D3" s="566"/>
      <c r="E3" s="566"/>
      <c r="F3" s="566"/>
      <c r="G3" s="566"/>
      <c r="H3" s="566"/>
    </row>
    <row r="4" spans="1:8" ht="30" customHeight="1" thickBot="1">
      <c r="A4" s="249" t="s">
        <v>221</v>
      </c>
      <c r="B4" s="250" t="s">
        <v>57</v>
      </c>
      <c r="C4" s="250" t="s">
        <v>222</v>
      </c>
      <c r="D4" s="250" t="s">
        <v>223</v>
      </c>
      <c r="E4" s="250" t="s">
        <v>60</v>
      </c>
      <c r="F4" s="250" t="s">
        <v>224</v>
      </c>
      <c r="G4" s="250" t="s">
        <v>225</v>
      </c>
      <c r="H4" s="251" t="s">
        <v>226</v>
      </c>
    </row>
    <row r="5" spans="1:8" ht="24" customHeight="1">
      <c r="A5" s="252" t="s">
        <v>227</v>
      </c>
      <c r="B5" s="51">
        <v>8028428782</v>
      </c>
      <c r="C5" s="51">
        <v>53703447</v>
      </c>
      <c r="D5" s="51">
        <v>0</v>
      </c>
      <c r="E5" s="51">
        <f>SUM(B5+C5-D5)</f>
        <v>8082132229</v>
      </c>
      <c r="F5" s="51">
        <v>7807703929</v>
      </c>
      <c r="G5" s="51">
        <f>E5-F5</f>
        <v>274428300</v>
      </c>
      <c r="H5" s="253"/>
    </row>
    <row r="6" spans="1:8" ht="24" customHeight="1">
      <c r="A6" s="254" t="s">
        <v>228</v>
      </c>
      <c r="B6" s="20">
        <v>206245355</v>
      </c>
      <c r="C6" s="20"/>
      <c r="D6" s="20">
        <v>0</v>
      </c>
      <c r="E6" s="20">
        <v>206245355</v>
      </c>
      <c r="F6" s="20">
        <v>205526135</v>
      </c>
      <c r="G6" s="20">
        <f>E6-F6</f>
        <v>719220</v>
      </c>
      <c r="H6" s="255"/>
    </row>
    <row r="7" spans="1:8" ht="24" customHeight="1">
      <c r="A7" s="254" t="s">
        <v>229</v>
      </c>
      <c r="B7" s="20">
        <v>42558500</v>
      </c>
      <c r="C7" s="20"/>
      <c r="D7" s="20">
        <v>0</v>
      </c>
      <c r="E7" s="20">
        <f>B7+C7-D7</f>
        <v>42558500</v>
      </c>
      <c r="F7" s="20">
        <v>42557500</v>
      </c>
      <c r="G7" s="20">
        <f>E7-F7</f>
        <v>1000</v>
      </c>
      <c r="H7" s="255"/>
    </row>
    <row r="8" spans="1:8" ht="24" customHeight="1">
      <c r="A8" s="254" t="s">
        <v>230</v>
      </c>
      <c r="B8" s="20">
        <v>1457060</v>
      </c>
      <c r="C8" s="20">
        <v>0</v>
      </c>
      <c r="D8" s="20"/>
      <c r="E8" s="20">
        <f>B8+C8-D8</f>
        <v>1457060</v>
      </c>
      <c r="F8" s="20">
        <v>0</v>
      </c>
      <c r="G8" s="20">
        <f>E8-F8</f>
        <v>1457060</v>
      </c>
      <c r="H8" s="255"/>
    </row>
    <row r="9" spans="1:8" ht="24" customHeight="1">
      <c r="A9" s="254"/>
      <c r="B9" s="20"/>
      <c r="C9" s="20"/>
      <c r="D9" s="20"/>
      <c r="E9" s="20">
        <f aca="true" t="shared" si="0" ref="E9:E18">B9+C9-D9</f>
        <v>0</v>
      </c>
      <c r="F9" s="20"/>
      <c r="G9" s="20"/>
      <c r="H9" s="255"/>
    </row>
    <row r="10" spans="1:8" ht="24" customHeight="1">
      <c r="A10" s="254"/>
      <c r="B10" s="20"/>
      <c r="C10" s="20"/>
      <c r="D10" s="20"/>
      <c r="E10" s="20">
        <f t="shared" si="0"/>
        <v>0</v>
      </c>
      <c r="F10" s="20"/>
      <c r="G10" s="20"/>
      <c r="H10" s="255"/>
    </row>
    <row r="11" spans="1:8" ht="24" customHeight="1">
      <c r="A11" s="254"/>
      <c r="B11" s="20"/>
      <c r="C11" s="20"/>
      <c r="D11" s="20"/>
      <c r="E11" s="20">
        <f t="shared" si="0"/>
        <v>0</v>
      </c>
      <c r="F11" s="20"/>
      <c r="G11" s="20"/>
      <c r="H11" s="255"/>
    </row>
    <row r="12" spans="1:8" ht="24" customHeight="1">
      <c r="A12" s="254"/>
      <c r="B12" s="20"/>
      <c r="C12" s="20"/>
      <c r="D12" s="20"/>
      <c r="E12" s="20">
        <f t="shared" si="0"/>
        <v>0</v>
      </c>
      <c r="F12" s="20"/>
      <c r="G12" s="20"/>
      <c r="H12" s="255"/>
    </row>
    <row r="13" spans="1:8" ht="24" customHeight="1">
      <c r="A13" s="254"/>
      <c r="B13" s="20"/>
      <c r="C13" s="20"/>
      <c r="D13" s="20"/>
      <c r="E13" s="20">
        <f t="shared" si="0"/>
        <v>0</v>
      </c>
      <c r="F13" s="20"/>
      <c r="G13" s="20"/>
      <c r="H13" s="255"/>
    </row>
    <row r="14" spans="1:8" ht="24" customHeight="1">
      <c r="A14" s="254"/>
      <c r="B14" s="20"/>
      <c r="C14" s="20"/>
      <c r="D14" s="20"/>
      <c r="E14" s="20">
        <f t="shared" si="0"/>
        <v>0</v>
      </c>
      <c r="F14" s="20"/>
      <c r="G14" s="20"/>
      <c r="H14" s="255"/>
    </row>
    <row r="15" spans="1:8" ht="24" customHeight="1">
      <c r="A15" s="254"/>
      <c r="B15" s="20"/>
      <c r="C15" s="20"/>
      <c r="D15" s="20"/>
      <c r="E15" s="20">
        <f t="shared" si="0"/>
        <v>0</v>
      </c>
      <c r="F15" s="20"/>
      <c r="G15" s="20"/>
      <c r="H15" s="255"/>
    </row>
    <row r="16" spans="1:8" ht="24" customHeight="1">
      <c r="A16" s="254"/>
      <c r="B16" s="20"/>
      <c r="C16" s="20"/>
      <c r="D16" s="20"/>
      <c r="E16" s="20">
        <f t="shared" si="0"/>
        <v>0</v>
      </c>
      <c r="F16" s="20"/>
      <c r="G16" s="20"/>
      <c r="H16" s="255"/>
    </row>
    <row r="17" spans="1:8" ht="24" customHeight="1">
      <c r="A17" s="254"/>
      <c r="B17" s="20"/>
      <c r="C17" s="20"/>
      <c r="D17" s="20"/>
      <c r="E17" s="20">
        <f t="shared" si="0"/>
        <v>0</v>
      </c>
      <c r="F17" s="20"/>
      <c r="G17" s="20"/>
      <c r="H17" s="255"/>
    </row>
    <row r="18" spans="1:8" ht="24" customHeight="1" thickBot="1">
      <c r="A18" s="256"/>
      <c r="B18" s="37"/>
      <c r="C18" s="37"/>
      <c r="D18" s="37"/>
      <c r="E18" s="20">
        <f t="shared" si="0"/>
        <v>0</v>
      </c>
      <c r="F18" s="37"/>
      <c r="G18" s="37"/>
      <c r="H18" s="257"/>
    </row>
    <row r="19" spans="1:8" ht="22.5" customHeight="1" thickBot="1">
      <c r="A19" s="258" t="s">
        <v>231</v>
      </c>
      <c r="B19" s="31">
        <f aca="true" t="shared" si="1" ref="B19:G19">SUM(B5:B18)</f>
        <v>8278689697</v>
      </c>
      <c r="C19" s="31">
        <f t="shared" si="1"/>
        <v>53703447</v>
      </c>
      <c r="D19" s="31">
        <f t="shared" si="1"/>
        <v>0</v>
      </c>
      <c r="E19" s="31">
        <f t="shared" si="1"/>
        <v>8332393144</v>
      </c>
      <c r="F19" s="31">
        <f>SUM(F5:F18)</f>
        <v>8055787564</v>
      </c>
      <c r="G19" s="31">
        <f t="shared" si="1"/>
        <v>276605580</v>
      </c>
      <c r="H19" s="259"/>
    </row>
  </sheetData>
  <sheetProtection/>
  <mergeCells count="2">
    <mergeCell ref="A1:H1"/>
    <mergeCell ref="A3:H3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scale="96" r:id="rId2"/>
  <headerFooter alignWithMargins="0">
    <oddFooter>&amp;C- &amp;P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"/>
  <sheetViews>
    <sheetView showGridLines="0" view="pageBreakPreview" zoomScaleSheetLayoutView="100" zoomScalePageLayoutView="0" workbookViewId="0" topLeftCell="A1">
      <selection activeCell="A21" sqref="A21:G21"/>
    </sheetView>
  </sheetViews>
  <sheetFormatPr defaultColWidth="9.140625" defaultRowHeight="15"/>
  <cols>
    <col min="1" max="7" width="17.7109375" style="2" customWidth="1"/>
    <col min="8" max="16384" width="9.00390625" style="2" customWidth="1"/>
  </cols>
  <sheetData>
    <row r="1" spans="1:7" ht="34.5" customHeight="1">
      <c r="A1" s="518" t="s">
        <v>215</v>
      </c>
      <c r="B1" s="518"/>
      <c r="C1" s="518"/>
      <c r="D1" s="518"/>
      <c r="E1" s="518"/>
      <c r="F1" s="518"/>
      <c r="G1" s="518"/>
    </row>
    <row r="2" spans="1:7" ht="21.75" customHeight="1">
      <c r="A2" s="547" t="s">
        <v>1012</v>
      </c>
      <c r="B2" s="547"/>
      <c r="C2" s="547"/>
      <c r="D2" s="547"/>
      <c r="E2" s="547"/>
      <c r="F2" s="547"/>
      <c r="G2" s="547"/>
    </row>
    <row r="3" spans="1:7" s="14" customFormat="1" ht="19.5" customHeight="1" thickBot="1">
      <c r="A3" s="240" t="s">
        <v>203</v>
      </c>
      <c r="B3" s="240"/>
      <c r="C3" s="240"/>
      <c r="D3" s="240"/>
      <c r="E3" s="240"/>
      <c r="F3" s="240"/>
      <c r="G3" s="240" t="s">
        <v>25</v>
      </c>
    </row>
    <row r="4" spans="1:7" ht="30" customHeight="1" thickBot="1">
      <c r="A4" s="15" t="s">
        <v>56</v>
      </c>
      <c r="B4" s="17" t="s">
        <v>147</v>
      </c>
      <c r="C4" s="17" t="s">
        <v>57</v>
      </c>
      <c r="D4" s="17" t="s">
        <v>58</v>
      </c>
      <c r="E4" s="17" t="s">
        <v>59</v>
      </c>
      <c r="F4" s="17" t="s">
        <v>60</v>
      </c>
      <c r="G4" s="18" t="s">
        <v>41</v>
      </c>
    </row>
    <row r="5" spans="1:7" ht="24" customHeight="1">
      <c r="A5" s="241"/>
      <c r="B5" s="242"/>
      <c r="C5" s="242"/>
      <c r="D5" s="242"/>
      <c r="E5" s="242"/>
      <c r="F5" s="242"/>
      <c r="G5" s="243"/>
    </row>
    <row r="6" spans="1:7" ht="24" customHeight="1">
      <c r="A6" s="185"/>
      <c r="B6" s="186"/>
      <c r="C6" s="186" t="s">
        <v>198</v>
      </c>
      <c r="D6" s="186"/>
      <c r="E6" s="186"/>
      <c r="F6" s="186"/>
      <c r="G6" s="244"/>
    </row>
    <row r="7" spans="1:7" ht="24" customHeight="1">
      <c r="A7" s="185"/>
      <c r="B7" s="186"/>
      <c r="C7" s="186"/>
      <c r="D7" s="186"/>
      <c r="E7" s="186"/>
      <c r="F7" s="186"/>
      <c r="G7" s="244"/>
    </row>
    <row r="8" spans="1:7" ht="24" customHeight="1">
      <c r="A8" s="185"/>
      <c r="B8" s="186"/>
      <c r="C8" s="186" t="s">
        <v>200</v>
      </c>
      <c r="D8" s="186"/>
      <c r="E8" s="186"/>
      <c r="F8" s="186"/>
      <c r="G8" s="244"/>
    </row>
    <row r="9" spans="1:7" ht="24" customHeight="1">
      <c r="A9" s="185"/>
      <c r="B9" s="186"/>
      <c r="C9" s="186"/>
      <c r="D9" s="186"/>
      <c r="E9" s="186"/>
      <c r="F9" s="186"/>
      <c r="G9" s="244"/>
    </row>
    <row r="10" spans="1:7" ht="24" customHeight="1">
      <c r="A10" s="185"/>
      <c r="B10" s="186"/>
      <c r="C10" s="186" t="s">
        <v>216</v>
      </c>
      <c r="D10" s="186"/>
      <c r="E10" s="186"/>
      <c r="F10" s="186"/>
      <c r="G10" s="244"/>
    </row>
    <row r="11" spans="1:7" ht="24" customHeight="1">
      <c r="A11" s="185"/>
      <c r="B11" s="186"/>
      <c r="C11" s="186"/>
      <c r="D11" s="186"/>
      <c r="E11" s="186"/>
      <c r="F11" s="186"/>
      <c r="G11" s="244"/>
    </row>
    <row r="12" spans="1:7" ht="24" customHeight="1">
      <c r="A12" s="185"/>
      <c r="B12" s="186"/>
      <c r="C12" s="186" t="s">
        <v>217</v>
      </c>
      <c r="D12" s="186"/>
      <c r="E12" s="186"/>
      <c r="F12" s="186"/>
      <c r="G12" s="244"/>
    </row>
    <row r="13" spans="1:7" ht="24" customHeight="1">
      <c r="A13" s="185"/>
      <c r="B13" s="186"/>
      <c r="C13" s="186"/>
      <c r="D13" s="186"/>
      <c r="E13" s="186"/>
      <c r="F13" s="186"/>
      <c r="G13" s="244"/>
    </row>
    <row r="14" spans="1:7" ht="24" customHeight="1">
      <c r="A14" s="185"/>
      <c r="B14" s="186"/>
      <c r="C14" s="186" t="s">
        <v>218</v>
      </c>
      <c r="D14" s="186"/>
      <c r="E14" s="186"/>
      <c r="F14" s="186"/>
      <c r="G14" s="244"/>
    </row>
    <row r="15" spans="1:7" ht="24" customHeight="1">
      <c r="A15" s="185"/>
      <c r="B15" s="186"/>
      <c r="C15" s="186"/>
      <c r="D15" s="186"/>
      <c r="E15" s="186"/>
      <c r="F15" s="186"/>
      <c r="G15" s="244"/>
    </row>
    <row r="16" spans="1:7" ht="24" customHeight="1">
      <c r="A16" s="185"/>
      <c r="B16" s="186"/>
      <c r="C16" s="186" t="s">
        <v>219</v>
      </c>
      <c r="D16" s="186"/>
      <c r="E16" s="186"/>
      <c r="F16" s="186"/>
      <c r="G16" s="244"/>
    </row>
    <row r="17" spans="1:7" ht="24" customHeight="1" thickBot="1">
      <c r="A17" s="188"/>
      <c r="B17" s="189"/>
      <c r="C17" s="189"/>
      <c r="D17" s="189"/>
      <c r="E17" s="189"/>
      <c r="F17" s="189"/>
      <c r="G17" s="245"/>
    </row>
    <row r="18" spans="1:7" ht="30" customHeight="1" thickBot="1">
      <c r="A18" s="246" t="s">
        <v>168</v>
      </c>
      <c r="B18" s="247">
        <f>SUM(B5:B17)</f>
        <v>0</v>
      </c>
      <c r="C18" s="247">
        <f>SUM(C5:C17)</f>
        <v>0</v>
      </c>
      <c r="D18" s="247">
        <f>SUM(D5:D17)</f>
        <v>0</v>
      </c>
      <c r="E18" s="247">
        <f>SUM(E5:E17)</f>
        <v>0</v>
      </c>
      <c r="F18" s="247">
        <f>SUM(F5:F17)</f>
        <v>0</v>
      </c>
      <c r="G18" s="44"/>
    </row>
    <row r="19" spans="1:7" ht="17.25" customHeight="1">
      <c r="A19" s="567"/>
      <c r="B19" s="567"/>
      <c r="C19" s="567"/>
      <c r="D19" s="567"/>
      <c r="E19" s="567"/>
      <c r="F19" s="567"/>
      <c r="G19" s="567"/>
    </row>
    <row r="20" spans="1:7" ht="17.25" customHeight="1">
      <c r="A20" s="530"/>
      <c r="B20" s="530"/>
      <c r="C20" s="530"/>
      <c r="D20" s="530"/>
      <c r="E20" s="530"/>
      <c r="F20" s="530"/>
      <c r="G20" s="530"/>
    </row>
    <row r="21" spans="1:7" ht="34.5" customHeight="1">
      <c r="A21" s="531"/>
      <c r="B21" s="530"/>
      <c r="C21" s="530"/>
      <c r="D21" s="530"/>
      <c r="E21" s="530"/>
      <c r="F21" s="530"/>
      <c r="G21" s="530"/>
    </row>
    <row r="22" spans="1:7" ht="17.25" customHeight="1">
      <c r="A22" s="530"/>
      <c r="B22" s="530"/>
      <c r="C22" s="530"/>
      <c r="D22" s="530"/>
      <c r="E22" s="530"/>
      <c r="F22" s="530"/>
      <c r="G22" s="530"/>
    </row>
  </sheetData>
  <sheetProtection/>
  <mergeCells count="6">
    <mergeCell ref="A22:G22"/>
    <mergeCell ref="A1:G1"/>
    <mergeCell ref="A2:G2"/>
    <mergeCell ref="A19:G19"/>
    <mergeCell ref="A20:G20"/>
    <mergeCell ref="A21:G21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2"/>
  <headerFooter alignWithMargins="0">
    <oddFooter>&amp;C-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"/>
  <sheetViews>
    <sheetView showGridLines="0" view="pageBreakPreview" zoomScaleSheetLayoutView="100" zoomScalePageLayoutView="0" workbookViewId="0" topLeftCell="A1">
      <selection activeCell="F4" sqref="F4:G4"/>
    </sheetView>
  </sheetViews>
  <sheetFormatPr defaultColWidth="9.140625" defaultRowHeight="15"/>
  <cols>
    <col min="1" max="1" width="18.8515625" style="2" customWidth="1"/>
    <col min="2" max="5" width="24.421875" style="2" customWidth="1"/>
    <col min="6" max="16384" width="9.00390625" style="2" customWidth="1"/>
  </cols>
  <sheetData>
    <row r="1" spans="1:5" ht="34.5" customHeight="1">
      <c r="A1" s="518" t="s">
        <v>232</v>
      </c>
      <c r="B1" s="518"/>
      <c r="C1" s="518"/>
      <c r="D1" s="518"/>
      <c r="E1" s="518"/>
    </row>
    <row r="2" spans="1:5" ht="9.75" customHeight="1">
      <c r="A2" s="127"/>
      <c r="B2" s="127"/>
      <c r="C2" s="127"/>
      <c r="D2" s="127"/>
      <c r="E2" s="127"/>
    </row>
    <row r="3" spans="1:5" s="14" customFormat="1" ht="19.5" customHeight="1" thickBot="1">
      <c r="A3" s="519" t="s">
        <v>25</v>
      </c>
      <c r="B3" s="519"/>
      <c r="C3" s="519"/>
      <c r="D3" s="519"/>
      <c r="E3" s="519"/>
    </row>
    <row r="4" spans="1:5" ht="30" customHeight="1" thickBot="1">
      <c r="A4" s="162" t="s">
        <v>56</v>
      </c>
      <c r="B4" s="15" t="s">
        <v>46</v>
      </c>
      <c r="C4" s="17" t="s">
        <v>47</v>
      </c>
      <c r="D4" s="17" t="s">
        <v>48</v>
      </c>
      <c r="E4" s="18" t="s">
        <v>41</v>
      </c>
    </row>
    <row r="5" spans="1:5" ht="24" customHeight="1">
      <c r="A5" s="521" t="s">
        <v>233</v>
      </c>
      <c r="B5" s="163"/>
      <c r="C5" s="45"/>
      <c r="D5" s="19"/>
      <c r="E5" s="95"/>
    </row>
    <row r="6" spans="1:5" ht="24" customHeight="1">
      <c r="A6" s="521"/>
      <c r="B6" s="176"/>
      <c r="C6" s="134" t="s">
        <v>207</v>
      </c>
      <c r="D6" s="51"/>
      <c r="E6" s="177"/>
    </row>
    <row r="7" spans="1:5" ht="24" customHeight="1">
      <c r="A7" s="521"/>
      <c r="B7" s="176"/>
      <c r="C7" s="134" t="s">
        <v>128</v>
      </c>
      <c r="D7" s="51"/>
      <c r="E7" s="177"/>
    </row>
    <row r="8" spans="1:5" ht="24" customHeight="1">
      <c r="A8" s="521"/>
      <c r="B8" s="139"/>
      <c r="C8" s="28" t="s">
        <v>179</v>
      </c>
      <c r="D8" s="20"/>
      <c r="E8" s="96"/>
    </row>
    <row r="9" spans="1:5" ht="24" customHeight="1">
      <c r="A9" s="521"/>
      <c r="B9" s="139"/>
      <c r="C9" s="28" t="s">
        <v>128</v>
      </c>
      <c r="D9" s="20"/>
      <c r="E9" s="96"/>
    </row>
    <row r="10" spans="1:5" ht="24" customHeight="1">
      <c r="A10" s="521"/>
      <c r="B10" s="166"/>
      <c r="C10" s="69" t="s">
        <v>180</v>
      </c>
      <c r="D10" s="167"/>
      <c r="E10" s="260"/>
    </row>
    <row r="11" spans="1:5" ht="24" customHeight="1" thickBot="1">
      <c r="A11" s="533"/>
      <c r="B11" s="236" t="s">
        <v>35</v>
      </c>
      <c r="C11" s="179"/>
      <c r="D11" s="180">
        <f>SUM(D5:D10)</f>
        <v>0</v>
      </c>
      <c r="E11" s="181"/>
    </row>
    <row r="12" spans="1:5" ht="24" customHeight="1">
      <c r="A12" s="521" t="s">
        <v>234</v>
      </c>
      <c r="B12" s="163"/>
      <c r="C12" s="45" t="s">
        <v>235</v>
      </c>
      <c r="D12" s="19"/>
      <c r="E12" s="95"/>
    </row>
    <row r="13" spans="1:5" ht="24" customHeight="1">
      <c r="A13" s="521"/>
      <c r="B13" s="176"/>
      <c r="C13" s="134"/>
      <c r="D13" s="51"/>
      <c r="E13" s="177"/>
    </row>
    <row r="14" spans="1:5" ht="24" customHeight="1">
      <c r="A14" s="521"/>
      <c r="B14" s="176"/>
      <c r="C14" s="134" t="s">
        <v>236</v>
      </c>
      <c r="D14" s="51"/>
      <c r="E14" s="177"/>
    </row>
    <row r="15" spans="1:5" ht="24" customHeight="1">
      <c r="A15" s="521"/>
      <c r="B15" s="139"/>
      <c r="C15" s="28"/>
      <c r="D15" s="20"/>
      <c r="E15" s="96"/>
    </row>
    <row r="16" spans="1:5" ht="24" customHeight="1">
      <c r="A16" s="521"/>
      <c r="B16" s="139"/>
      <c r="C16" s="28" t="s">
        <v>237</v>
      </c>
      <c r="D16" s="20"/>
      <c r="E16" s="96"/>
    </row>
    <row r="17" spans="1:5" ht="24" customHeight="1">
      <c r="A17" s="521"/>
      <c r="B17" s="166"/>
      <c r="C17" s="69"/>
      <c r="D17" s="167"/>
      <c r="E17" s="260"/>
    </row>
    <row r="18" spans="1:5" ht="24" customHeight="1" thickBot="1">
      <c r="A18" s="533"/>
      <c r="B18" s="236" t="s">
        <v>35</v>
      </c>
      <c r="C18" s="179"/>
      <c r="D18" s="180">
        <f>SUM(D12:D17)</f>
        <v>0</v>
      </c>
      <c r="E18" s="181"/>
    </row>
    <row r="19" spans="1:5" ht="24" customHeight="1" thickBot="1">
      <c r="A19" s="568" t="s">
        <v>238</v>
      </c>
      <c r="B19" s="569"/>
      <c r="C19" s="261"/>
      <c r="D19" s="262">
        <f>D11+D18</f>
        <v>0</v>
      </c>
      <c r="E19" s="263"/>
    </row>
  </sheetData>
  <sheetProtection/>
  <mergeCells count="5">
    <mergeCell ref="A1:E1"/>
    <mergeCell ref="A3:E3"/>
    <mergeCell ref="A5:A11"/>
    <mergeCell ref="A12:A18"/>
    <mergeCell ref="A19:B19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2"/>
  <headerFooter alignWithMargins="0"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7"/>
  <sheetViews>
    <sheetView showGridLines="0" view="pageBreakPreview" zoomScaleSheetLayoutView="100" zoomScalePageLayoutView="0" workbookViewId="0" topLeftCell="A1">
      <selection activeCell="D18" sqref="D18"/>
    </sheetView>
  </sheetViews>
  <sheetFormatPr defaultColWidth="9.140625" defaultRowHeight="15"/>
  <cols>
    <col min="1" max="1" width="28.140625" style="4" customWidth="1"/>
    <col min="2" max="2" width="51.7109375" style="4" customWidth="1"/>
    <col min="3" max="3" width="19.8515625" style="4" customWidth="1"/>
    <col min="4" max="4" width="20.57421875" style="4" customWidth="1"/>
    <col min="5" max="16384" width="9.00390625" style="4" customWidth="1"/>
  </cols>
  <sheetData>
    <row r="1" spans="1:4" ht="32.25" customHeight="1">
      <c r="A1" s="511" t="s">
        <v>61</v>
      </c>
      <c r="B1" s="511"/>
      <c r="C1" s="511"/>
      <c r="D1" s="511"/>
    </row>
    <row r="2" spans="1:4" ht="9.75" customHeight="1">
      <c r="A2" s="98"/>
      <c r="B2" s="98"/>
      <c r="C2" s="98"/>
      <c r="D2" s="98"/>
    </row>
    <row r="3" spans="1:256" s="108" customFormat="1" ht="19.5" customHeight="1" thickBot="1">
      <c r="A3" s="570" t="s">
        <v>112</v>
      </c>
      <c r="B3" s="570"/>
      <c r="C3" s="570"/>
      <c r="D3" s="57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4" ht="30" customHeight="1" thickBot="1">
      <c r="A4" s="99" t="s">
        <v>46</v>
      </c>
      <c r="B4" s="100" t="s">
        <v>122</v>
      </c>
      <c r="C4" s="100" t="s">
        <v>123</v>
      </c>
      <c r="D4" s="101" t="s">
        <v>124</v>
      </c>
    </row>
    <row r="5" spans="1:4" ht="24" customHeight="1">
      <c r="A5" s="109" t="s">
        <v>125</v>
      </c>
      <c r="B5" s="110" t="s">
        <v>126</v>
      </c>
      <c r="C5" s="52">
        <f>18013187+1444586</f>
        <v>19457773</v>
      </c>
      <c r="D5" s="111"/>
    </row>
    <row r="6" spans="1:4" ht="24" customHeight="1">
      <c r="A6" s="112"/>
      <c r="B6" s="113" t="s">
        <v>127</v>
      </c>
      <c r="C6" s="114">
        <v>9891522</v>
      </c>
      <c r="D6" s="115"/>
    </row>
    <row r="7" spans="1:4" ht="24" customHeight="1">
      <c r="A7" s="112"/>
      <c r="B7" s="113" t="s">
        <v>330</v>
      </c>
      <c r="C7" s="114">
        <v>26677727</v>
      </c>
      <c r="D7" s="115"/>
    </row>
    <row r="8" spans="1:4" ht="24" customHeight="1">
      <c r="A8" s="112"/>
      <c r="B8" s="113" t="s">
        <v>331</v>
      </c>
      <c r="C8" s="114">
        <v>489</v>
      </c>
      <c r="D8" s="115"/>
    </row>
    <row r="9" spans="1:4" ht="24" customHeight="1">
      <c r="A9" s="112"/>
      <c r="B9" s="113" t="s">
        <v>332</v>
      </c>
      <c r="C9" s="114">
        <v>28900</v>
      </c>
      <c r="D9" s="115"/>
    </row>
    <row r="10" spans="1:4" ht="24" customHeight="1">
      <c r="A10" s="112"/>
      <c r="B10" s="113"/>
      <c r="C10" s="114"/>
      <c r="D10" s="115"/>
    </row>
    <row r="11" spans="1:4" ht="24" customHeight="1">
      <c r="A11" s="112"/>
      <c r="B11" s="113"/>
      <c r="C11" s="114"/>
      <c r="D11" s="115"/>
    </row>
    <row r="12" spans="1:4" ht="24" customHeight="1">
      <c r="A12" s="112"/>
      <c r="B12" s="113"/>
      <c r="C12" s="114"/>
      <c r="D12" s="115"/>
    </row>
    <row r="13" spans="1:4" ht="24" customHeight="1">
      <c r="A13" s="112"/>
      <c r="B13" s="113" t="s">
        <v>128</v>
      </c>
      <c r="C13" s="114"/>
      <c r="D13" s="115"/>
    </row>
    <row r="14" spans="1:4" ht="24" customHeight="1">
      <c r="A14" s="112"/>
      <c r="B14" s="113"/>
      <c r="C14" s="114"/>
      <c r="D14" s="115"/>
    </row>
    <row r="15" spans="1:4" ht="24" customHeight="1">
      <c r="A15" s="112"/>
      <c r="B15" s="113" t="s">
        <v>128</v>
      </c>
      <c r="C15" s="114"/>
      <c r="D15" s="115"/>
    </row>
    <row r="16" spans="1:4" ht="24" customHeight="1" thickBot="1">
      <c r="A16" s="116"/>
      <c r="B16" s="117"/>
      <c r="C16" s="118"/>
      <c r="D16" s="119"/>
    </row>
    <row r="17" spans="1:4" ht="30" customHeight="1" thickBot="1">
      <c r="A17" s="120" t="s">
        <v>110</v>
      </c>
      <c r="B17" s="121"/>
      <c r="C17" s="53">
        <f>SUM(C5:C16)</f>
        <v>56056411</v>
      </c>
      <c r="D17" s="489"/>
    </row>
  </sheetData>
  <sheetProtection/>
  <mergeCells count="2">
    <mergeCell ref="A1:D1"/>
    <mergeCell ref="A3:D3"/>
  </mergeCells>
  <printOptions/>
  <pageMargins left="0.26" right="0.2" top="0.9" bottom="0.74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D18"/>
  <sheetViews>
    <sheetView showGridLines="0" view="pageBreakPreview" zoomScaleSheetLayoutView="100" zoomScalePageLayoutView="0" workbookViewId="0" topLeftCell="A1">
      <selection activeCell="F4" sqref="F4:G4"/>
    </sheetView>
  </sheetViews>
  <sheetFormatPr defaultColWidth="9.140625" defaultRowHeight="15"/>
  <cols>
    <col min="1" max="4" width="31.28125" style="2" customWidth="1"/>
    <col min="5" max="16384" width="9.00390625" style="2" customWidth="1"/>
  </cols>
  <sheetData>
    <row r="1" spans="1:4" ht="34.5" customHeight="1">
      <c r="A1" s="518" t="s">
        <v>239</v>
      </c>
      <c r="B1" s="518"/>
      <c r="C1" s="518"/>
      <c r="D1" s="518"/>
    </row>
    <row r="2" spans="1:4" ht="9.75" customHeight="1">
      <c r="A2" s="123"/>
      <c r="B2" s="123"/>
      <c r="C2" s="123"/>
      <c r="D2" s="123"/>
    </row>
    <row r="3" spans="1:4" s="14" customFormat="1" ht="19.5" customHeight="1" thickBot="1">
      <c r="A3" s="545" t="s">
        <v>25</v>
      </c>
      <c r="B3" s="545"/>
      <c r="C3" s="545"/>
      <c r="D3" s="545"/>
    </row>
    <row r="4" spans="1:4" ht="30" customHeight="1" thickBot="1">
      <c r="A4" s="191" t="s">
        <v>46</v>
      </c>
      <c r="B4" s="192" t="s">
        <v>51</v>
      </c>
      <c r="C4" s="192" t="s">
        <v>123</v>
      </c>
      <c r="D4" s="193" t="s">
        <v>124</v>
      </c>
    </row>
    <row r="5" spans="1:4" ht="24" customHeight="1">
      <c r="A5" s="194"/>
      <c r="B5" s="195"/>
      <c r="C5" s="196"/>
      <c r="D5" s="197"/>
    </row>
    <row r="6" spans="1:4" ht="24" customHeight="1">
      <c r="A6" s="198"/>
      <c r="B6" s="199" t="s">
        <v>207</v>
      </c>
      <c r="C6" s="200"/>
      <c r="D6" s="201"/>
    </row>
    <row r="7" spans="1:4" ht="24" customHeight="1">
      <c r="A7" s="198"/>
      <c r="B7" s="199" t="s">
        <v>128</v>
      </c>
      <c r="C7" s="200"/>
      <c r="D7" s="201"/>
    </row>
    <row r="8" spans="1:4" ht="24" customHeight="1">
      <c r="A8" s="198"/>
      <c r="B8" s="199" t="s">
        <v>179</v>
      </c>
      <c r="C8" s="200"/>
      <c r="D8" s="201"/>
    </row>
    <row r="9" spans="1:4" ht="24" customHeight="1">
      <c r="A9" s="198"/>
      <c r="B9" s="199" t="s">
        <v>128</v>
      </c>
      <c r="C9" s="200"/>
      <c r="D9" s="201"/>
    </row>
    <row r="10" spans="1:4" ht="24" customHeight="1">
      <c r="A10" s="198"/>
      <c r="B10" s="199" t="s">
        <v>180</v>
      </c>
      <c r="C10" s="200"/>
      <c r="D10" s="201"/>
    </row>
    <row r="11" spans="1:4" ht="24" customHeight="1">
      <c r="A11" s="198"/>
      <c r="B11" s="199"/>
      <c r="C11" s="200"/>
      <c r="D11" s="201"/>
    </row>
    <row r="12" spans="1:4" ht="24" customHeight="1">
      <c r="A12" s="198"/>
      <c r="B12" s="199" t="s">
        <v>165</v>
      </c>
      <c r="C12" s="200"/>
      <c r="D12" s="201"/>
    </row>
    <row r="13" spans="1:4" ht="24" customHeight="1">
      <c r="A13" s="198"/>
      <c r="B13" s="199"/>
      <c r="C13" s="200"/>
      <c r="D13" s="201"/>
    </row>
    <row r="14" spans="1:4" ht="24" customHeight="1">
      <c r="A14" s="198"/>
      <c r="B14" s="199" t="s">
        <v>166</v>
      </c>
      <c r="C14" s="200"/>
      <c r="D14" s="201"/>
    </row>
    <row r="15" spans="1:4" ht="24" customHeight="1">
      <c r="A15" s="198"/>
      <c r="B15" s="199"/>
      <c r="C15" s="200"/>
      <c r="D15" s="201"/>
    </row>
    <row r="16" spans="1:4" ht="24" customHeight="1">
      <c r="A16" s="198"/>
      <c r="B16" s="199" t="s">
        <v>167</v>
      </c>
      <c r="C16" s="200"/>
      <c r="D16" s="201"/>
    </row>
    <row r="17" spans="1:4" ht="24" customHeight="1" thickBot="1">
      <c r="A17" s="202"/>
      <c r="B17" s="203"/>
      <c r="C17" s="204"/>
      <c r="D17" s="205"/>
    </row>
    <row r="18" spans="1:4" ht="30" customHeight="1" thickBot="1">
      <c r="A18" s="206" t="s">
        <v>181</v>
      </c>
      <c r="B18" s="207"/>
      <c r="C18" s="208">
        <f>SUM(C5:C17)</f>
        <v>0</v>
      </c>
      <c r="D18" s="209"/>
    </row>
  </sheetData>
  <sheetProtection/>
  <mergeCells count="2">
    <mergeCell ref="A1:D1"/>
    <mergeCell ref="A3:D3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2"/>
  <headerFooter alignWithMargins="0">
    <oddFooter>&amp;C- &amp;P 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F179"/>
  <sheetViews>
    <sheetView showGridLines="0" view="pageBreakPreview"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17.00390625" style="4" customWidth="1"/>
    <col min="2" max="2" width="58.421875" style="4" customWidth="1"/>
    <col min="3" max="4" width="25.421875" style="4" customWidth="1"/>
    <col min="5" max="16384" width="9.00390625" style="4" customWidth="1"/>
  </cols>
  <sheetData>
    <row r="1" spans="1:4" ht="34.5" customHeight="1">
      <c r="A1" s="511" t="s">
        <v>240</v>
      </c>
      <c r="B1" s="511"/>
      <c r="C1" s="511"/>
      <c r="D1" s="511"/>
    </row>
    <row r="2" spans="1:4" s="264" customFormat="1" ht="15" customHeight="1">
      <c r="A2" s="573"/>
      <c r="B2" s="573"/>
      <c r="C2" s="573"/>
      <c r="D2" s="573"/>
    </row>
    <row r="3" spans="1:4" s="264" customFormat="1" ht="9.75" customHeight="1">
      <c r="A3" s="265"/>
      <c r="B3" s="265"/>
      <c r="C3" s="265"/>
      <c r="D3" s="265"/>
    </row>
    <row r="4" spans="1:4" s="9" customFormat="1" ht="19.5" customHeight="1" thickBot="1">
      <c r="A4" s="566" t="s">
        <v>241</v>
      </c>
      <c r="B4" s="566"/>
      <c r="C4" s="566"/>
      <c r="D4" s="566"/>
    </row>
    <row r="5" spans="1:6" ht="30" customHeight="1" thickBot="1">
      <c r="A5" s="249" t="s">
        <v>242</v>
      </c>
      <c r="B5" s="266" t="s">
        <v>243</v>
      </c>
      <c r="C5" s="250" t="s">
        <v>244</v>
      </c>
      <c r="D5" s="251" t="s">
        <v>245</v>
      </c>
      <c r="F5" s="4">
        <v>7121343487</v>
      </c>
    </row>
    <row r="6" spans="1:4" ht="103.5" customHeight="1">
      <c r="A6" s="374" t="s">
        <v>246</v>
      </c>
      <c r="B6" s="267" t="s">
        <v>361</v>
      </c>
      <c r="C6" s="19">
        <v>175024810</v>
      </c>
      <c r="D6" s="268"/>
    </row>
    <row r="7" spans="1:4" ht="103.5" customHeight="1" thickBot="1">
      <c r="A7" s="361" t="s">
        <v>247</v>
      </c>
      <c r="B7" s="122" t="s">
        <v>248</v>
      </c>
      <c r="C7" s="51">
        <v>-127865529</v>
      </c>
      <c r="D7" s="269"/>
    </row>
    <row r="8" spans="1:4" ht="30" customHeight="1" thickBot="1">
      <c r="A8" s="258" t="s">
        <v>249</v>
      </c>
      <c r="B8" s="270"/>
      <c r="C8" s="31">
        <f>SUM(C6:C7)</f>
        <v>47159281</v>
      </c>
      <c r="D8" s="271"/>
    </row>
    <row r="9" spans="1:4" ht="21.75" customHeight="1">
      <c r="A9" s="571"/>
      <c r="B9" s="571"/>
      <c r="C9" s="571"/>
      <c r="D9" s="571"/>
    </row>
    <row r="10" spans="1:4" ht="21.75" customHeight="1">
      <c r="A10" s="572"/>
      <c r="B10" s="572"/>
      <c r="C10" s="572"/>
      <c r="D10" s="572"/>
    </row>
    <row r="11" spans="1:4" ht="21.75" customHeight="1">
      <c r="A11" s="572"/>
      <c r="B11" s="572"/>
      <c r="C11" s="572"/>
      <c r="D11" s="572"/>
    </row>
    <row r="179" ht="13.5">
      <c r="C179" s="4">
        <f>SUBTOTAL(9,'[2]재무상태표&amp;정산표'!E11)+1</f>
        <v>3397956298</v>
      </c>
    </row>
  </sheetData>
  <sheetProtection/>
  <mergeCells count="6">
    <mergeCell ref="A9:D9"/>
    <mergeCell ref="A10:D10"/>
    <mergeCell ref="A11:D11"/>
    <mergeCell ref="A1:D1"/>
    <mergeCell ref="A2:D2"/>
    <mergeCell ref="A4:D4"/>
  </mergeCells>
  <printOptions/>
  <pageMargins left="0.26" right="0.2" top="0.9" bottom="0.74" header="0.3" footer="0.3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F188"/>
  <sheetViews>
    <sheetView showGridLines="0"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21.8515625" style="2" customWidth="1"/>
    <col min="2" max="2" width="44.140625" style="2" customWidth="1"/>
    <col min="3" max="4" width="25.421875" style="2" customWidth="1"/>
    <col min="5" max="16384" width="9.00390625" style="2" customWidth="1"/>
  </cols>
  <sheetData>
    <row r="1" spans="1:4" ht="34.5" customHeight="1">
      <c r="A1" s="518" t="s">
        <v>39</v>
      </c>
      <c r="B1" s="518"/>
      <c r="C1" s="518"/>
      <c r="D1" s="518"/>
    </row>
    <row r="2" spans="1:4" s="12" customFormat="1" ht="15" customHeight="1">
      <c r="A2" s="575"/>
      <c r="B2" s="575"/>
      <c r="C2" s="575"/>
      <c r="D2" s="575"/>
    </row>
    <row r="3" spans="1:4" s="12" customFormat="1" ht="9.75" customHeight="1">
      <c r="A3" s="13"/>
      <c r="B3" s="13"/>
      <c r="C3" s="13"/>
      <c r="D3" s="13"/>
    </row>
    <row r="4" spans="1:4" s="14" customFormat="1" ht="19.5" customHeight="1" thickBot="1">
      <c r="A4" s="519" t="s">
        <v>37</v>
      </c>
      <c r="B4" s="519"/>
      <c r="C4" s="519"/>
      <c r="D4" s="519"/>
    </row>
    <row r="5" spans="1:6" ht="30" customHeight="1" thickBot="1">
      <c r="A5" s="15" t="s">
        <v>40</v>
      </c>
      <c r="B5" s="16" t="s">
        <v>105</v>
      </c>
      <c r="C5" s="17" t="s">
        <v>106</v>
      </c>
      <c r="D5" s="18" t="s">
        <v>41</v>
      </c>
      <c r="F5" s="2">
        <v>7121343487</v>
      </c>
    </row>
    <row r="6" spans="1:4" ht="24" customHeight="1">
      <c r="A6" s="578" t="s">
        <v>377</v>
      </c>
      <c r="B6" s="368" t="s">
        <v>42</v>
      </c>
      <c r="C6" s="341">
        <v>360000</v>
      </c>
      <c r="D6" s="46"/>
    </row>
    <row r="7" spans="1:4" ht="24" customHeight="1">
      <c r="A7" s="577"/>
      <c r="B7" s="369" t="s">
        <v>137</v>
      </c>
      <c r="C7" s="370">
        <v>200000000</v>
      </c>
      <c r="D7" s="49"/>
    </row>
    <row r="8" spans="1:4" ht="24" customHeight="1">
      <c r="A8" s="577"/>
      <c r="B8" s="369" t="s">
        <v>138</v>
      </c>
      <c r="C8" s="370">
        <f>114+1</f>
        <v>115</v>
      </c>
      <c r="D8" s="49"/>
    </row>
    <row r="9" spans="1:4" ht="24" customHeight="1">
      <c r="A9" s="577"/>
      <c r="B9" s="369" t="s">
        <v>45</v>
      </c>
      <c r="C9" s="370">
        <f>6281460-1538930</f>
        <v>4742530</v>
      </c>
      <c r="D9" s="49"/>
    </row>
    <row r="10" spans="1:4" ht="24" customHeight="1">
      <c r="A10" s="577"/>
      <c r="B10" s="490" t="s">
        <v>1119</v>
      </c>
      <c r="C10" s="324">
        <v>39763466</v>
      </c>
      <c r="D10" s="491"/>
    </row>
    <row r="11" spans="1:4" ht="24" customHeight="1">
      <c r="A11" s="577"/>
      <c r="B11" s="490" t="s">
        <v>1120</v>
      </c>
      <c r="C11" s="324">
        <v>1292703</v>
      </c>
      <c r="D11" s="491"/>
    </row>
    <row r="12" spans="1:4" ht="24" customHeight="1" thickBot="1">
      <c r="A12" s="551"/>
      <c r="B12" s="371" t="s">
        <v>360</v>
      </c>
      <c r="C12" s="372">
        <f>43226930-1548622</f>
        <v>41678308</v>
      </c>
      <c r="D12" s="373"/>
    </row>
    <row r="13" spans="1:4" ht="24" customHeight="1">
      <c r="A13" s="576" t="s">
        <v>43</v>
      </c>
      <c r="B13" s="33" t="s">
        <v>139</v>
      </c>
      <c r="C13" s="24">
        <v>30064738</v>
      </c>
      <c r="D13" s="25"/>
    </row>
    <row r="14" spans="1:4" ht="24" customHeight="1">
      <c r="A14" s="577"/>
      <c r="B14" s="34"/>
      <c r="C14" s="26"/>
      <c r="D14" s="21"/>
    </row>
    <row r="15" spans="1:4" ht="24" customHeight="1">
      <c r="A15" s="577"/>
      <c r="B15" s="34"/>
      <c r="C15" s="26"/>
      <c r="D15" s="21"/>
    </row>
    <row r="16" spans="1:4" ht="24" customHeight="1" thickBot="1">
      <c r="A16" s="551"/>
      <c r="B16" s="35"/>
      <c r="C16" s="27"/>
      <c r="D16" s="23"/>
    </row>
    <row r="17" spans="1:4" ht="30" customHeight="1" thickBot="1">
      <c r="A17" s="29" t="s">
        <v>44</v>
      </c>
      <c r="B17" s="30"/>
      <c r="C17" s="31">
        <f>SUM(C6:C16)</f>
        <v>317901860</v>
      </c>
      <c r="D17" s="32"/>
    </row>
    <row r="18" spans="1:4" ht="21.75" customHeight="1">
      <c r="A18" s="574"/>
      <c r="B18" s="574"/>
      <c r="C18" s="574"/>
      <c r="D18" s="574"/>
    </row>
    <row r="19" spans="1:4" ht="21.75" customHeight="1">
      <c r="A19" s="530"/>
      <c r="B19" s="530"/>
      <c r="C19" s="530"/>
      <c r="D19" s="530"/>
    </row>
    <row r="20" spans="1:4" ht="21.75" customHeight="1">
      <c r="A20" s="530"/>
      <c r="B20" s="530"/>
      <c r="C20" s="530"/>
      <c r="D20" s="530"/>
    </row>
    <row r="188" ht="13.5">
      <c r="C188" s="2" t="e">
        <f>SUBTOTAL(9,#REF!)+1</f>
        <v>#REF!</v>
      </c>
    </row>
  </sheetData>
  <sheetProtection/>
  <mergeCells count="8">
    <mergeCell ref="A18:D18"/>
    <mergeCell ref="A19:D19"/>
    <mergeCell ref="A20:D20"/>
    <mergeCell ref="A1:D1"/>
    <mergeCell ref="A2:D2"/>
    <mergeCell ref="A4:D4"/>
    <mergeCell ref="A13:A16"/>
    <mergeCell ref="A6:A12"/>
  </mergeCells>
  <printOptions/>
  <pageMargins left="0.26" right="0.2" top="0.9" bottom="0.74" header="0.3" footer="0.3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82"/>
  <sheetViews>
    <sheetView showGridLines="0"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30.8515625" style="4" customWidth="1"/>
    <col min="2" max="2" width="46.421875" style="4" customWidth="1"/>
    <col min="3" max="3" width="27.00390625" style="4" customWidth="1"/>
    <col min="4" max="4" width="22.57421875" style="4" customWidth="1"/>
    <col min="5" max="16384" width="9.00390625" style="4" customWidth="1"/>
  </cols>
  <sheetData>
    <row r="1" spans="1:4" ht="34.5" customHeight="1">
      <c r="A1" s="511" t="s">
        <v>250</v>
      </c>
      <c r="B1" s="511"/>
      <c r="C1" s="511"/>
      <c r="D1" s="511"/>
    </row>
    <row r="2" spans="1:256" ht="9.75" customHeight="1">
      <c r="A2" s="573"/>
      <c r="B2" s="573"/>
      <c r="C2" s="573"/>
      <c r="D2" s="573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4"/>
      <c r="DH2" s="264"/>
      <c r="DI2" s="264"/>
      <c r="DJ2" s="264"/>
      <c r="DK2" s="264"/>
      <c r="DL2" s="264"/>
      <c r="DM2" s="264"/>
      <c r="DN2" s="264"/>
      <c r="DO2" s="264"/>
      <c r="DP2" s="264"/>
      <c r="DQ2" s="264"/>
      <c r="DR2" s="264"/>
      <c r="DS2" s="264"/>
      <c r="DT2" s="264"/>
      <c r="DU2" s="264"/>
      <c r="DV2" s="264"/>
      <c r="DW2" s="264"/>
      <c r="DX2" s="264"/>
      <c r="DY2" s="264"/>
      <c r="DZ2" s="264"/>
      <c r="EA2" s="264"/>
      <c r="EB2" s="264"/>
      <c r="EC2" s="264"/>
      <c r="ED2" s="264"/>
      <c r="EE2" s="264"/>
      <c r="EF2" s="264"/>
      <c r="EG2" s="264"/>
      <c r="EH2" s="264"/>
      <c r="EI2" s="264"/>
      <c r="EJ2" s="264"/>
      <c r="EK2" s="264"/>
      <c r="EL2" s="264"/>
      <c r="EM2" s="264"/>
      <c r="EN2" s="264"/>
      <c r="EO2" s="264"/>
      <c r="EP2" s="264"/>
      <c r="EQ2" s="264"/>
      <c r="ER2" s="264"/>
      <c r="ES2" s="264"/>
      <c r="ET2" s="264"/>
      <c r="EU2" s="264"/>
      <c r="EV2" s="264"/>
      <c r="EW2" s="264"/>
      <c r="EX2" s="264"/>
      <c r="EY2" s="264"/>
      <c r="EZ2" s="264"/>
      <c r="FA2" s="264"/>
      <c r="FB2" s="264"/>
      <c r="FC2" s="264"/>
      <c r="FD2" s="264"/>
      <c r="FE2" s="264"/>
      <c r="FF2" s="264"/>
      <c r="FG2" s="264"/>
      <c r="FH2" s="264"/>
      <c r="FI2" s="264"/>
      <c r="FJ2" s="264"/>
      <c r="FK2" s="264"/>
      <c r="FL2" s="264"/>
      <c r="FM2" s="264"/>
      <c r="FN2" s="264"/>
      <c r="FO2" s="264"/>
      <c r="FP2" s="264"/>
      <c r="FQ2" s="264"/>
      <c r="FR2" s="264"/>
      <c r="FS2" s="264"/>
      <c r="FT2" s="264"/>
      <c r="FU2" s="264"/>
      <c r="FV2" s="264"/>
      <c r="FW2" s="264"/>
      <c r="FX2" s="264"/>
      <c r="FY2" s="264"/>
      <c r="FZ2" s="264"/>
      <c r="GA2" s="264"/>
      <c r="GB2" s="264"/>
      <c r="GC2" s="264"/>
      <c r="GD2" s="264"/>
      <c r="GE2" s="264"/>
      <c r="GF2" s="264"/>
      <c r="GG2" s="264"/>
      <c r="GH2" s="264"/>
      <c r="GI2" s="264"/>
      <c r="GJ2" s="264"/>
      <c r="GK2" s="264"/>
      <c r="GL2" s="264"/>
      <c r="GM2" s="264"/>
      <c r="GN2" s="264"/>
      <c r="GO2" s="264"/>
      <c r="GP2" s="264"/>
      <c r="GQ2" s="264"/>
      <c r="GR2" s="264"/>
      <c r="GS2" s="264"/>
      <c r="GT2" s="264"/>
      <c r="GU2" s="264"/>
      <c r="GV2" s="264"/>
      <c r="GW2" s="264"/>
      <c r="GX2" s="264"/>
      <c r="GY2" s="264"/>
      <c r="GZ2" s="264"/>
      <c r="HA2" s="264"/>
      <c r="HB2" s="264"/>
      <c r="HC2" s="264"/>
      <c r="HD2" s="264"/>
      <c r="HE2" s="264"/>
      <c r="HF2" s="264"/>
      <c r="HG2" s="264"/>
      <c r="HH2" s="264"/>
      <c r="HI2" s="264"/>
      <c r="HJ2" s="264"/>
      <c r="HK2" s="264"/>
      <c r="HL2" s="264"/>
      <c r="HM2" s="264"/>
      <c r="HN2" s="264"/>
      <c r="HO2" s="264"/>
      <c r="HP2" s="264"/>
      <c r="HQ2" s="264"/>
      <c r="HR2" s="264"/>
      <c r="HS2" s="264"/>
      <c r="HT2" s="264"/>
      <c r="HU2" s="264"/>
      <c r="HV2" s="264"/>
      <c r="HW2" s="264"/>
      <c r="HX2" s="264"/>
      <c r="HY2" s="264"/>
      <c r="HZ2" s="264"/>
      <c r="IA2" s="264"/>
      <c r="IB2" s="264"/>
      <c r="IC2" s="264"/>
      <c r="ID2" s="264"/>
      <c r="IE2" s="264"/>
      <c r="IF2" s="264"/>
      <c r="IG2" s="264"/>
      <c r="IH2" s="264"/>
      <c r="II2" s="264"/>
      <c r="IJ2" s="264"/>
      <c r="IK2" s="264"/>
      <c r="IL2" s="264"/>
      <c r="IM2" s="264"/>
      <c r="IN2" s="264"/>
      <c r="IO2" s="264"/>
      <c r="IP2" s="264"/>
      <c r="IQ2" s="264"/>
      <c r="IR2" s="264"/>
      <c r="IS2" s="264"/>
      <c r="IT2" s="264"/>
      <c r="IU2" s="264"/>
      <c r="IV2" s="264"/>
    </row>
    <row r="3" spans="1:256" s="272" customFormat="1" ht="19.5" customHeight="1">
      <c r="A3" s="265"/>
      <c r="B3" s="265"/>
      <c r="C3" s="265"/>
      <c r="D3" s="265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4"/>
      <c r="ES3" s="264"/>
      <c r="ET3" s="264"/>
      <c r="EU3" s="264"/>
      <c r="EV3" s="264"/>
      <c r="EW3" s="264"/>
      <c r="EX3" s="264"/>
      <c r="EY3" s="264"/>
      <c r="EZ3" s="264"/>
      <c r="FA3" s="264"/>
      <c r="FB3" s="264"/>
      <c r="FC3" s="264"/>
      <c r="FD3" s="264"/>
      <c r="FE3" s="264"/>
      <c r="FF3" s="264"/>
      <c r="FG3" s="264"/>
      <c r="FH3" s="264"/>
      <c r="FI3" s="264"/>
      <c r="FJ3" s="264"/>
      <c r="FK3" s="264"/>
      <c r="FL3" s="264"/>
      <c r="FM3" s="264"/>
      <c r="FN3" s="264"/>
      <c r="FO3" s="264"/>
      <c r="FP3" s="264"/>
      <c r="FQ3" s="264"/>
      <c r="FR3" s="264"/>
      <c r="FS3" s="264"/>
      <c r="FT3" s="264"/>
      <c r="FU3" s="264"/>
      <c r="FV3" s="264"/>
      <c r="FW3" s="264"/>
      <c r="FX3" s="264"/>
      <c r="FY3" s="264"/>
      <c r="FZ3" s="264"/>
      <c r="GA3" s="264"/>
      <c r="GB3" s="264"/>
      <c r="GC3" s="264"/>
      <c r="GD3" s="264"/>
      <c r="GE3" s="264"/>
      <c r="GF3" s="264"/>
      <c r="GG3" s="264"/>
      <c r="GH3" s="264"/>
      <c r="GI3" s="264"/>
      <c r="GJ3" s="264"/>
      <c r="GK3" s="264"/>
      <c r="GL3" s="264"/>
      <c r="GM3" s="264"/>
      <c r="GN3" s="264"/>
      <c r="GO3" s="264"/>
      <c r="GP3" s="264"/>
      <c r="GQ3" s="264"/>
      <c r="GR3" s="264"/>
      <c r="GS3" s="264"/>
      <c r="GT3" s="264"/>
      <c r="GU3" s="264"/>
      <c r="GV3" s="264"/>
      <c r="GW3" s="264"/>
      <c r="GX3" s="264"/>
      <c r="GY3" s="264"/>
      <c r="GZ3" s="264"/>
      <c r="HA3" s="264"/>
      <c r="HB3" s="264"/>
      <c r="HC3" s="264"/>
      <c r="HD3" s="264"/>
      <c r="HE3" s="264"/>
      <c r="HF3" s="264"/>
      <c r="HG3" s="264"/>
      <c r="HH3" s="264"/>
      <c r="HI3" s="264"/>
      <c r="HJ3" s="264"/>
      <c r="HK3" s="264"/>
      <c r="HL3" s="264"/>
      <c r="HM3" s="264"/>
      <c r="HN3" s="264"/>
      <c r="HO3" s="264"/>
      <c r="HP3" s="264"/>
      <c r="HQ3" s="264"/>
      <c r="HR3" s="264"/>
      <c r="HS3" s="264"/>
      <c r="HT3" s="264"/>
      <c r="HU3" s="264"/>
      <c r="HV3" s="264"/>
      <c r="HW3" s="264"/>
      <c r="HX3" s="264"/>
      <c r="HY3" s="264"/>
      <c r="HZ3" s="264"/>
      <c r="IA3" s="264"/>
      <c r="IB3" s="264"/>
      <c r="IC3" s="264"/>
      <c r="ID3" s="264"/>
      <c r="IE3" s="264"/>
      <c r="IF3" s="264"/>
      <c r="IG3" s="264"/>
      <c r="IH3" s="264"/>
      <c r="II3" s="264"/>
      <c r="IJ3" s="264"/>
      <c r="IK3" s="264"/>
      <c r="IL3" s="264"/>
      <c r="IM3" s="264"/>
      <c r="IN3" s="264"/>
      <c r="IO3" s="264"/>
      <c r="IP3" s="264"/>
      <c r="IQ3" s="264"/>
      <c r="IR3" s="264"/>
      <c r="IS3" s="264"/>
      <c r="IT3" s="264"/>
      <c r="IU3" s="264"/>
      <c r="IV3" s="264"/>
    </row>
    <row r="4" spans="1:256" ht="30" customHeight="1" thickBot="1">
      <c r="A4" s="566" t="s">
        <v>141</v>
      </c>
      <c r="B4" s="566"/>
      <c r="C4" s="566"/>
      <c r="D4" s="566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4" ht="24" customHeight="1" thickBot="1">
      <c r="A5" s="249" t="s">
        <v>251</v>
      </c>
      <c r="B5" s="266" t="s">
        <v>252</v>
      </c>
      <c r="C5" s="250" t="s">
        <v>253</v>
      </c>
      <c r="D5" s="251" t="s">
        <v>254</v>
      </c>
    </row>
    <row r="6" spans="1:4" ht="24" customHeight="1">
      <c r="A6" s="375" t="s">
        <v>362</v>
      </c>
      <c r="B6" s="273" t="s">
        <v>365</v>
      </c>
      <c r="C6" s="20">
        <f>166888075+1283000</f>
        <v>168171075</v>
      </c>
      <c r="D6" s="274"/>
    </row>
    <row r="7" spans="1:4" ht="24" customHeight="1">
      <c r="A7" s="376" t="s">
        <v>363</v>
      </c>
      <c r="B7" s="275" t="s">
        <v>364</v>
      </c>
      <c r="C7" s="20">
        <f>74346286+288773310</f>
        <v>363119596</v>
      </c>
      <c r="D7" s="276"/>
    </row>
    <row r="8" spans="1:4" ht="24" customHeight="1">
      <c r="A8" s="376" t="s">
        <v>366</v>
      </c>
      <c r="B8" s="275" t="s">
        <v>368</v>
      </c>
      <c r="C8" s="20">
        <f>1364936937+2100185626</f>
        <v>3465122563</v>
      </c>
      <c r="D8" s="276"/>
    </row>
    <row r="9" spans="1:4" ht="24" customHeight="1">
      <c r="A9" s="376" t="s">
        <v>367</v>
      </c>
      <c r="B9" s="275" t="s">
        <v>369</v>
      </c>
      <c r="C9" s="20">
        <v>12301280</v>
      </c>
      <c r="D9" s="276"/>
    </row>
    <row r="10" spans="1:4" ht="24" customHeight="1">
      <c r="A10" s="376" t="s">
        <v>374</v>
      </c>
      <c r="B10" s="275" t="s">
        <v>375</v>
      </c>
      <c r="C10" s="37">
        <f>372538758</f>
        <v>372538758</v>
      </c>
      <c r="D10" s="277"/>
    </row>
    <row r="11" spans="1:4" ht="24" customHeight="1">
      <c r="A11" s="376" t="s">
        <v>1117</v>
      </c>
      <c r="B11" s="275" t="s">
        <v>1118</v>
      </c>
      <c r="C11" s="37">
        <f>468676943</f>
        <v>468676943</v>
      </c>
      <c r="D11" s="277"/>
    </row>
    <row r="12" spans="1:4" ht="24" customHeight="1">
      <c r="A12" s="377"/>
      <c r="B12" s="278"/>
      <c r="C12" s="37"/>
      <c r="D12" s="277"/>
    </row>
    <row r="13" spans="1:4" ht="24" customHeight="1">
      <c r="A13" s="376"/>
      <c r="B13" s="278"/>
      <c r="C13" s="37"/>
      <c r="D13" s="277"/>
    </row>
    <row r="14" spans="1:4" ht="24" customHeight="1">
      <c r="A14" s="376"/>
      <c r="B14" s="278"/>
      <c r="C14" s="37"/>
      <c r="D14" s="277"/>
    </row>
    <row r="15" spans="1:4" ht="24" customHeight="1" thickBot="1">
      <c r="A15" s="376"/>
      <c r="B15" s="279"/>
      <c r="C15" s="22"/>
      <c r="D15" s="280"/>
    </row>
    <row r="16" spans="1:4" ht="24" customHeight="1" thickBot="1">
      <c r="A16" s="258" t="s">
        <v>255</v>
      </c>
      <c r="B16" s="270"/>
      <c r="C16" s="31">
        <f>SUM(C6:C15)</f>
        <v>4849930215</v>
      </c>
      <c r="D16" s="271"/>
    </row>
    <row r="17" ht="17.25" customHeight="1"/>
    <row r="18" ht="17.25" customHeight="1"/>
    <row r="19" ht="17.25" customHeight="1"/>
    <row r="182" ht="13.5">
      <c r="C182" s="4">
        <f>SUBTOTAL(9,'[3]재무상태표&amp;정산표'!E11)+1</f>
        <v>3219488315</v>
      </c>
    </row>
  </sheetData>
  <sheetProtection/>
  <mergeCells count="3">
    <mergeCell ref="A1:D1"/>
    <mergeCell ref="A2:D2"/>
    <mergeCell ref="A4:D4"/>
  </mergeCells>
  <printOptions/>
  <pageMargins left="0.26" right="0.2" top="0.9" bottom="0.74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3"/>
  <sheetViews>
    <sheetView showGridLines="0" view="pageBreakPreview" zoomScaleSheetLayoutView="100" zoomScalePageLayoutView="0" workbookViewId="0" topLeftCell="A1">
      <selection activeCell="F4" sqref="F4:G5"/>
    </sheetView>
  </sheetViews>
  <sheetFormatPr defaultColWidth="9.140625" defaultRowHeight="15"/>
  <cols>
    <col min="1" max="1" width="12.140625" style="2" customWidth="1"/>
    <col min="2" max="5" width="16.28125" style="2" customWidth="1"/>
    <col min="6" max="6" width="18.140625" style="2" customWidth="1"/>
    <col min="7" max="7" width="16.28125" style="2" customWidth="1"/>
    <col min="8" max="8" width="14.7109375" style="2" customWidth="1"/>
    <col min="9" max="16384" width="9.00390625" style="2" customWidth="1"/>
  </cols>
  <sheetData>
    <row r="1" spans="1:8" ht="34.5" customHeight="1">
      <c r="A1" s="518" t="s">
        <v>142</v>
      </c>
      <c r="B1" s="518"/>
      <c r="C1" s="518"/>
      <c r="D1" s="518"/>
      <c r="E1" s="518"/>
      <c r="F1" s="518"/>
      <c r="G1" s="518"/>
      <c r="H1" s="518"/>
    </row>
    <row r="2" spans="1:8" ht="9.75" customHeight="1">
      <c r="A2" s="123"/>
      <c r="B2" s="123"/>
      <c r="C2" s="123"/>
      <c r="D2" s="123"/>
      <c r="E2" s="123"/>
      <c r="F2" s="123"/>
      <c r="G2" s="123"/>
      <c r="H2" s="123"/>
    </row>
    <row r="3" spans="1:8" s="132" customFormat="1" ht="19.5" customHeight="1" thickBot="1">
      <c r="A3" s="519" t="s">
        <v>25</v>
      </c>
      <c r="B3" s="519"/>
      <c r="C3" s="519"/>
      <c r="D3" s="519"/>
      <c r="E3" s="519"/>
      <c r="F3" s="519"/>
      <c r="G3" s="519"/>
      <c r="H3" s="519"/>
    </row>
    <row r="4" spans="1:8" s="12" customFormat="1" ht="15" customHeight="1">
      <c r="A4" s="520" t="s">
        <v>143</v>
      </c>
      <c r="B4" s="522" t="s">
        <v>144</v>
      </c>
      <c r="C4" s="524" t="s">
        <v>145</v>
      </c>
      <c r="D4" s="524" t="s">
        <v>146</v>
      </c>
      <c r="E4" s="524" t="s">
        <v>147</v>
      </c>
      <c r="F4" s="524" t="s">
        <v>148</v>
      </c>
      <c r="G4" s="524" t="s">
        <v>149</v>
      </c>
      <c r="H4" s="526" t="s">
        <v>124</v>
      </c>
    </row>
    <row r="5" spans="1:8" s="12" customFormat="1" ht="15" customHeight="1" thickBot="1">
      <c r="A5" s="521"/>
      <c r="B5" s="523"/>
      <c r="C5" s="525"/>
      <c r="D5" s="525"/>
      <c r="E5" s="525"/>
      <c r="F5" s="525"/>
      <c r="G5" s="525"/>
      <c r="H5" s="527"/>
    </row>
    <row r="6" spans="1:8" s="12" customFormat="1" ht="24" customHeight="1">
      <c r="A6" s="521"/>
      <c r="B6" s="57"/>
      <c r="C6" s="45"/>
      <c r="D6" s="45"/>
      <c r="E6" s="94"/>
      <c r="F6" s="94"/>
      <c r="G6" s="94"/>
      <c r="H6" s="58"/>
    </row>
    <row r="7" spans="1:8" s="12" customFormat="1" ht="24" customHeight="1">
      <c r="A7" s="521"/>
      <c r="B7" s="133"/>
      <c r="C7" s="134"/>
      <c r="D7" s="134"/>
      <c r="E7" s="135"/>
      <c r="F7" s="136"/>
      <c r="G7" s="136"/>
      <c r="H7" s="137"/>
    </row>
    <row r="8" spans="1:8" s="12" customFormat="1" ht="24" customHeight="1">
      <c r="A8" s="521"/>
      <c r="B8" s="133"/>
      <c r="C8" s="138" t="s">
        <v>150</v>
      </c>
      <c r="D8" s="138" t="s">
        <v>151</v>
      </c>
      <c r="E8" s="135" t="s">
        <v>152</v>
      </c>
      <c r="F8" s="135" t="s">
        <v>153</v>
      </c>
      <c r="G8" s="136"/>
      <c r="H8" s="137"/>
    </row>
    <row r="9" spans="1:8" s="12" customFormat="1" ht="24" customHeight="1">
      <c r="A9" s="521"/>
      <c r="B9" s="139"/>
      <c r="C9" s="140"/>
      <c r="D9" s="140"/>
      <c r="E9" s="141" t="s">
        <v>154</v>
      </c>
      <c r="F9" s="142"/>
      <c r="G9" s="142"/>
      <c r="H9" s="143"/>
    </row>
    <row r="10" spans="1:8" s="12" customFormat="1" ht="24" customHeight="1">
      <c r="A10" s="521"/>
      <c r="B10" s="139"/>
      <c r="C10" s="140"/>
      <c r="D10" s="140"/>
      <c r="E10" s="141" t="s">
        <v>154</v>
      </c>
      <c r="F10" s="142"/>
      <c r="G10" s="142"/>
      <c r="H10" s="143"/>
    </row>
    <row r="11" spans="1:8" s="12" customFormat="1" ht="24" customHeight="1">
      <c r="A11" s="521"/>
      <c r="B11" s="144"/>
      <c r="C11" s="145"/>
      <c r="D11" s="145"/>
      <c r="E11" s="146" t="s">
        <v>154</v>
      </c>
      <c r="F11" s="147"/>
      <c r="G11" s="147"/>
      <c r="H11" s="148"/>
    </row>
    <row r="12" spans="1:8" s="12" customFormat="1" ht="24" customHeight="1">
      <c r="A12" s="521"/>
      <c r="B12" s="128" t="s">
        <v>35</v>
      </c>
      <c r="C12" s="81"/>
      <c r="D12" s="81"/>
      <c r="E12" s="149" t="s">
        <v>154</v>
      </c>
      <c r="F12" s="150">
        <f>SUM(F6:F11)</f>
        <v>0</v>
      </c>
      <c r="G12" s="150">
        <f>SUM(G6:G11)</f>
        <v>0</v>
      </c>
      <c r="H12" s="151"/>
    </row>
    <row r="13" spans="1:8" s="12" customFormat="1" ht="24" customHeight="1">
      <c r="A13" s="532" t="s">
        <v>155</v>
      </c>
      <c r="B13" s="534"/>
      <c r="C13" s="535"/>
      <c r="D13" s="535"/>
      <c r="E13" s="152"/>
      <c r="F13" s="152"/>
      <c r="G13" s="152"/>
      <c r="H13" s="153"/>
    </row>
    <row r="14" spans="1:8" s="12" customFormat="1" ht="24" customHeight="1">
      <c r="A14" s="521"/>
      <c r="B14" s="536"/>
      <c r="C14" s="537"/>
      <c r="D14" s="537"/>
      <c r="E14" s="141" t="s">
        <v>156</v>
      </c>
      <c r="F14" s="60"/>
      <c r="G14" s="60"/>
      <c r="H14" s="154"/>
    </row>
    <row r="15" spans="1:8" s="12" customFormat="1" ht="24" customHeight="1">
      <c r="A15" s="521"/>
      <c r="B15" s="155"/>
      <c r="C15" s="156"/>
      <c r="D15" s="156"/>
      <c r="E15" s="141"/>
      <c r="F15" s="60"/>
      <c r="G15" s="60"/>
      <c r="H15" s="154"/>
    </row>
    <row r="16" spans="1:8" s="12" customFormat="1" ht="24" customHeight="1">
      <c r="A16" s="521"/>
      <c r="B16" s="538"/>
      <c r="C16" s="539"/>
      <c r="D16" s="539"/>
      <c r="E16" s="141"/>
      <c r="F16" s="142"/>
      <c r="G16" s="142"/>
      <c r="H16" s="157"/>
    </row>
    <row r="17" spans="1:8" s="12" customFormat="1" ht="24" customHeight="1">
      <c r="A17" s="521"/>
      <c r="B17" s="538"/>
      <c r="C17" s="539"/>
      <c r="D17" s="539"/>
      <c r="E17" s="142"/>
      <c r="F17" s="142"/>
      <c r="G17" s="142"/>
      <c r="H17" s="157"/>
    </row>
    <row r="18" spans="1:8" s="12" customFormat="1" ht="24" customHeight="1">
      <c r="A18" s="521"/>
      <c r="B18" s="540"/>
      <c r="C18" s="541"/>
      <c r="D18" s="541"/>
      <c r="E18" s="158"/>
      <c r="F18" s="158"/>
      <c r="G18" s="158"/>
      <c r="H18" s="159"/>
    </row>
    <row r="19" spans="1:8" s="12" customFormat="1" ht="24" customHeight="1" thickBot="1">
      <c r="A19" s="533"/>
      <c r="B19" s="528" t="s">
        <v>35</v>
      </c>
      <c r="C19" s="542"/>
      <c r="D19" s="542"/>
      <c r="E19" s="160">
        <f>SUM(E13:E18)</f>
        <v>0</v>
      </c>
      <c r="F19" s="160">
        <f>SUM(F13:F18)</f>
        <v>0</v>
      </c>
      <c r="G19" s="160">
        <f>SUM(G13:G18)</f>
        <v>0</v>
      </c>
      <c r="H19" s="161"/>
    </row>
    <row r="20" spans="1:8" s="12" customFormat="1" ht="29.25" customHeight="1" thickBot="1">
      <c r="A20" s="528" t="s">
        <v>36</v>
      </c>
      <c r="B20" s="529"/>
      <c r="C20" s="529"/>
      <c r="D20" s="529"/>
      <c r="E20" s="50"/>
      <c r="F20" s="43">
        <f>F12+F19</f>
        <v>0</v>
      </c>
      <c r="G20" s="43">
        <f>G12+G19</f>
        <v>0</v>
      </c>
      <c r="H20" s="44"/>
    </row>
    <row r="21" spans="1:8" s="12" customFormat="1" ht="20.25" customHeight="1">
      <c r="A21" s="530"/>
      <c r="B21" s="530"/>
      <c r="C21" s="530"/>
      <c r="D21" s="530"/>
      <c r="E21" s="530"/>
      <c r="F21" s="530"/>
      <c r="G21" s="530"/>
      <c r="H21" s="530"/>
    </row>
    <row r="22" spans="1:8" s="12" customFormat="1" ht="34.5" customHeight="1">
      <c r="A22" s="531"/>
      <c r="B22" s="530"/>
      <c r="C22" s="530"/>
      <c r="D22" s="530"/>
      <c r="E22" s="530"/>
      <c r="F22" s="530"/>
      <c r="G22" s="530"/>
      <c r="H22" s="530"/>
    </row>
    <row r="23" spans="1:8" s="12" customFormat="1" ht="27.75" customHeight="1">
      <c r="A23" s="530"/>
      <c r="B23" s="530"/>
      <c r="C23" s="530"/>
      <c r="D23" s="530"/>
      <c r="E23" s="530"/>
      <c r="F23" s="530"/>
      <c r="G23" s="530"/>
      <c r="H23" s="530"/>
    </row>
  </sheetData>
  <sheetProtection/>
  <mergeCells count="21">
    <mergeCell ref="A20:D20"/>
    <mergeCell ref="A21:H21"/>
    <mergeCell ref="A22:H22"/>
    <mergeCell ref="A23:H23"/>
    <mergeCell ref="A13:A19"/>
    <mergeCell ref="B13:D13"/>
    <mergeCell ref="B14:D14"/>
    <mergeCell ref="B16:D16"/>
    <mergeCell ref="B17:D17"/>
    <mergeCell ref="B18:D18"/>
    <mergeCell ref="B19:D19"/>
    <mergeCell ref="A1:H1"/>
    <mergeCell ref="A3:H3"/>
    <mergeCell ref="A4:A12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2"/>
  <headerFooter alignWithMargins="0">
    <oddFooter>&amp;C- &amp;P 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D22"/>
  <sheetViews>
    <sheetView showGridLines="0" view="pageBreakPreview" zoomScaleSheetLayoutView="100" zoomScalePageLayoutView="0" workbookViewId="0" topLeftCell="A1">
      <selection activeCell="A24" sqref="A24"/>
    </sheetView>
  </sheetViews>
  <sheetFormatPr defaultColWidth="9.140625" defaultRowHeight="15"/>
  <cols>
    <col min="1" max="1" width="35.7109375" style="2" customWidth="1"/>
    <col min="2" max="2" width="36.7109375" style="2" customWidth="1"/>
    <col min="3" max="3" width="23.7109375" style="2" customWidth="1"/>
    <col min="4" max="4" width="24.8515625" style="2" customWidth="1"/>
    <col min="5" max="16384" width="9.00390625" style="2" customWidth="1"/>
  </cols>
  <sheetData>
    <row r="1" spans="1:4" ht="34.5" customHeight="1">
      <c r="A1" s="518" t="s">
        <v>256</v>
      </c>
      <c r="B1" s="518"/>
      <c r="C1" s="518"/>
      <c r="D1" s="518"/>
    </row>
    <row r="2" spans="1:4" ht="9.75" customHeight="1">
      <c r="A2" s="123"/>
      <c r="B2" s="123"/>
      <c r="C2" s="123"/>
      <c r="D2" s="123"/>
    </row>
    <row r="3" spans="1:4" s="14" customFormat="1" ht="19.5" customHeight="1" thickBot="1">
      <c r="A3" s="545" t="s">
        <v>25</v>
      </c>
      <c r="B3" s="545"/>
      <c r="C3" s="545"/>
      <c r="D3" s="545"/>
    </row>
    <row r="4" spans="1:4" ht="30" customHeight="1" thickBot="1">
      <c r="A4" s="191" t="s">
        <v>46</v>
      </c>
      <c r="B4" s="192" t="s">
        <v>51</v>
      </c>
      <c r="C4" s="192" t="s">
        <v>123</v>
      </c>
      <c r="D4" s="193" t="s">
        <v>124</v>
      </c>
    </row>
    <row r="5" spans="1:4" ht="24" customHeight="1">
      <c r="A5" s="281"/>
      <c r="B5" s="282"/>
      <c r="C5" s="48"/>
      <c r="D5" s="283"/>
    </row>
    <row r="6" spans="1:4" ht="24" customHeight="1">
      <c r="A6" s="198"/>
      <c r="B6" s="199" t="s">
        <v>198</v>
      </c>
      <c r="C6" s="114"/>
      <c r="D6" s="201"/>
    </row>
    <row r="7" spans="1:4" ht="24" customHeight="1">
      <c r="A7" s="198"/>
      <c r="B7" s="199"/>
      <c r="C7" s="114"/>
      <c r="D7" s="201"/>
    </row>
    <row r="8" spans="1:4" ht="24" customHeight="1">
      <c r="A8" s="198"/>
      <c r="B8" s="199" t="s">
        <v>200</v>
      </c>
      <c r="C8" s="114"/>
      <c r="D8" s="201"/>
    </row>
    <row r="9" spans="1:4" ht="24" customHeight="1">
      <c r="A9" s="198"/>
      <c r="B9" s="199"/>
      <c r="C9" s="114"/>
      <c r="D9" s="201"/>
    </row>
    <row r="10" spans="1:4" ht="24" customHeight="1">
      <c r="A10" s="198"/>
      <c r="B10" s="199" t="s">
        <v>216</v>
      </c>
      <c r="C10" s="114"/>
      <c r="D10" s="201"/>
    </row>
    <row r="11" spans="1:4" ht="24" customHeight="1">
      <c r="A11" s="198"/>
      <c r="B11" s="199"/>
      <c r="C11" s="114"/>
      <c r="D11" s="201"/>
    </row>
    <row r="12" spans="1:4" ht="24" customHeight="1">
      <c r="A12" s="198"/>
      <c r="B12" s="199" t="s">
        <v>217</v>
      </c>
      <c r="C12" s="114"/>
      <c r="D12" s="201"/>
    </row>
    <row r="13" spans="1:4" ht="24" customHeight="1">
      <c r="A13" s="198"/>
      <c r="B13" s="199"/>
      <c r="C13" s="114"/>
      <c r="D13" s="201"/>
    </row>
    <row r="14" spans="1:4" ht="24" customHeight="1">
      <c r="A14" s="198"/>
      <c r="B14" s="199" t="s">
        <v>218</v>
      </c>
      <c r="C14" s="114"/>
      <c r="D14" s="201"/>
    </row>
    <row r="15" spans="1:4" ht="24" customHeight="1">
      <c r="A15" s="198"/>
      <c r="B15" s="199"/>
      <c r="C15" s="114"/>
      <c r="D15" s="201"/>
    </row>
    <row r="16" spans="1:4" ht="24" customHeight="1">
      <c r="A16" s="198"/>
      <c r="B16" s="199" t="s">
        <v>219</v>
      </c>
      <c r="C16" s="114"/>
      <c r="D16" s="201"/>
    </row>
    <row r="17" spans="1:4" ht="24" customHeight="1">
      <c r="A17" s="198"/>
      <c r="B17" s="199"/>
      <c r="C17" s="114"/>
      <c r="D17" s="201"/>
    </row>
    <row r="18" spans="1:4" ht="24" customHeight="1" thickBot="1">
      <c r="A18" s="202"/>
      <c r="B18" s="203"/>
      <c r="C18" s="118"/>
      <c r="D18" s="205"/>
    </row>
    <row r="19" spans="1:4" ht="30" customHeight="1" thickBot="1">
      <c r="A19" s="206" t="s">
        <v>257</v>
      </c>
      <c r="B19" s="284"/>
      <c r="C19" s="285">
        <f>SUM(C5:C18)</f>
        <v>0</v>
      </c>
      <c r="D19" s="286"/>
    </row>
    <row r="20" spans="1:4" ht="17.25" customHeight="1">
      <c r="A20" s="546"/>
      <c r="B20" s="546"/>
      <c r="C20" s="546"/>
      <c r="D20" s="546"/>
    </row>
    <row r="21" spans="1:4" ht="17.25" customHeight="1">
      <c r="A21" s="530"/>
      <c r="B21" s="530"/>
      <c r="C21" s="530"/>
      <c r="D21" s="530"/>
    </row>
    <row r="22" spans="1:4" ht="17.25" customHeight="1">
      <c r="A22" s="530"/>
      <c r="B22" s="530"/>
      <c r="C22" s="530"/>
      <c r="D22" s="530"/>
    </row>
  </sheetData>
  <sheetProtection/>
  <mergeCells count="5">
    <mergeCell ref="A1:D1"/>
    <mergeCell ref="A3:D3"/>
    <mergeCell ref="A20:D20"/>
    <mergeCell ref="A21:D21"/>
    <mergeCell ref="A22:D22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2"/>
  <headerFooter alignWithMargins="0">
    <oddFooter>&amp;C- &amp;P -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8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25.421875" style="0" customWidth="1"/>
    <col min="2" max="2" width="10.7109375" style="0" customWidth="1"/>
    <col min="3" max="3" width="21.7109375" style="0" customWidth="1"/>
    <col min="4" max="5" width="13.00390625" style="0" customWidth="1"/>
    <col min="6" max="6" width="19.421875" style="0" customWidth="1"/>
    <col min="7" max="7" width="14.421875" style="0" customWidth="1"/>
  </cols>
  <sheetData>
    <row r="1" spans="1:7" ht="25.5">
      <c r="A1" s="579" t="s">
        <v>104</v>
      </c>
      <c r="B1" s="579"/>
      <c r="C1" s="579"/>
      <c r="D1" s="579"/>
      <c r="E1" s="579"/>
      <c r="F1" s="579"/>
      <c r="G1" s="579"/>
    </row>
    <row r="3" spans="6:7" ht="16.5">
      <c r="F3" s="91"/>
      <c r="G3" s="91" t="s">
        <v>103</v>
      </c>
    </row>
    <row r="4" spans="1:7" ht="25.5" customHeight="1">
      <c r="A4" s="86" t="s">
        <v>89</v>
      </c>
      <c r="B4" s="86" t="s">
        <v>88</v>
      </c>
      <c r="C4" s="86" t="s">
        <v>90</v>
      </c>
      <c r="D4" s="86" t="s">
        <v>92</v>
      </c>
      <c r="E4" s="86" t="s">
        <v>93</v>
      </c>
      <c r="F4" s="86" t="s">
        <v>91</v>
      </c>
      <c r="G4" s="90" t="s">
        <v>102</v>
      </c>
    </row>
    <row r="5" spans="1:7" ht="21.75" customHeight="1">
      <c r="A5" s="583" t="s">
        <v>1014</v>
      </c>
      <c r="B5" s="582">
        <v>322</v>
      </c>
      <c r="C5" s="582" t="s">
        <v>1017</v>
      </c>
      <c r="D5" s="582" t="s">
        <v>1018</v>
      </c>
      <c r="E5" s="582" t="s">
        <v>1019</v>
      </c>
      <c r="F5" s="584">
        <v>7820000</v>
      </c>
      <c r="G5" s="580"/>
    </row>
    <row r="6" spans="1:7" ht="21.75" customHeight="1">
      <c r="A6" s="583"/>
      <c r="B6" s="582"/>
      <c r="C6" s="582"/>
      <c r="D6" s="582"/>
      <c r="E6" s="582"/>
      <c r="F6" s="584"/>
      <c r="G6" s="581"/>
    </row>
    <row r="7" spans="1:7" ht="21.75" customHeight="1">
      <c r="A7" s="583" t="s">
        <v>94</v>
      </c>
      <c r="B7" s="582">
        <v>323</v>
      </c>
      <c r="C7" s="582" t="s">
        <v>95</v>
      </c>
      <c r="D7" s="582" t="s">
        <v>96</v>
      </c>
      <c r="E7" s="582" t="s">
        <v>97</v>
      </c>
      <c r="F7" s="584">
        <v>8528620</v>
      </c>
      <c r="G7" s="580"/>
    </row>
    <row r="8" spans="1:7" ht="21.75" customHeight="1">
      <c r="A8" s="583"/>
      <c r="B8" s="582"/>
      <c r="C8" s="582"/>
      <c r="D8" s="582"/>
      <c r="E8" s="582"/>
      <c r="F8" s="584"/>
      <c r="G8" s="581"/>
    </row>
    <row r="9" spans="1:7" ht="21.75" customHeight="1">
      <c r="A9" s="583" t="s">
        <v>98</v>
      </c>
      <c r="B9" s="582">
        <v>324</v>
      </c>
      <c r="C9" s="582" t="s">
        <v>99</v>
      </c>
      <c r="D9" s="582" t="s">
        <v>100</v>
      </c>
      <c r="E9" s="582" t="s">
        <v>101</v>
      </c>
      <c r="F9" s="584">
        <v>9429800</v>
      </c>
      <c r="G9" s="580"/>
    </row>
    <row r="10" spans="1:7" ht="21.75" customHeight="1">
      <c r="A10" s="583"/>
      <c r="B10" s="582"/>
      <c r="C10" s="582"/>
      <c r="D10" s="582"/>
      <c r="E10" s="582"/>
      <c r="F10" s="584"/>
      <c r="G10" s="581"/>
    </row>
    <row r="11" spans="1:7" ht="39" customHeight="1">
      <c r="A11" s="427" t="s">
        <v>1015</v>
      </c>
      <c r="B11" s="88">
        <v>328</v>
      </c>
      <c r="C11" s="426" t="s">
        <v>1016</v>
      </c>
      <c r="D11" s="88" t="s">
        <v>1020</v>
      </c>
      <c r="E11" s="426" t="s">
        <v>1021</v>
      </c>
      <c r="F11" s="92">
        <v>8902000</v>
      </c>
      <c r="G11" s="87"/>
    </row>
    <row r="12" spans="1:7" s="362" customFormat="1" ht="21.75" customHeight="1">
      <c r="A12" s="583" t="s">
        <v>344</v>
      </c>
      <c r="B12" s="582"/>
      <c r="C12" s="582" t="s">
        <v>347</v>
      </c>
      <c r="D12" s="582" t="s">
        <v>348</v>
      </c>
      <c r="E12" s="582" t="s">
        <v>349</v>
      </c>
      <c r="F12" s="584">
        <v>7755000</v>
      </c>
      <c r="G12" s="580"/>
    </row>
    <row r="13" spans="1:7" s="362" customFormat="1" ht="21.75" customHeight="1">
      <c r="A13" s="583"/>
      <c r="B13" s="582"/>
      <c r="C13" s="582"/>
      <c r="D13" s="582"/>
      <c r="E13" s="582"/>
      <c r="F13" s="584"/>
      <c r="G13" s="581"/>
    </row>
    <row r="14" spans="1:7" s="362" customFormat="1" ht="21.75" customHeight="1">
      <c r="A14" s="583" t="s">
        <v>346</v>
      </c>
      <c r="B14" s="582"/>
      <c r="C14" s="582" t="s">
        <v>350</v>
      </c>
      <c r="D14" s="582" t="s">
        <v>348</v>
      </c>
      <c r="E14" s="582" t="s">
        <v>349</v>
      </c>
      <c r="F14" s="584">
        <v>8684600</v>
      </c>
      <c r="G14" s="580"/>
    </row>
    <row r="15" spans="1:7" s="362" customFormat="1" ht="21.75" customHeight="1">
      <c r="A15" s="583"/>
      <c r="B15" s="582"/>
      <c r="C15" s="582"/>
      <c r="D15" s="582"/>
      <c r="E15" s="582"/>
      <c r="F15" s="584"/>
      <c r="G15" s="581"/>
    </row>
    <row r="16" spans="1:7" ht="26.25" customHeight="1">
      <c r="A16" s="583" t="s">
        <v>345</v>
      </c>
      <c r="B16" s="583"/>
      <c r="C16" s="583"/>
      <c r="D16" s="89"/>
      <c r="E16" s="89"/>
      <c r="F16" s="92">
        <f>SUM(F5:F15)</f>
        <v>51120020</v>
      </c>
      <c r="G16" s="87"/>
    </row>
    <row r="188" ht="16.5">
      <c r="C188" t="e">
        <f>SUBTOTAL(9,#REF!)+1</f>
        <v>#REF!</v>
      </c>
    </row>
  </sheetData>
  <sheetProtection/>
  <mergeCells count="37"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A16:C16"/>
    <mergeCell ref="F5:F6"/>
    <mergeCell ref="F7:F8"/>
    <mergeCell ref="F9:F10"/>
    <mergeCell ref="B5:B6"/>
    <mergeCell ref="E9:E10"/>
    <mergeCell ref="D7:D8"/>
    <mergeCell ref="A7:A8"/>
    <mergeCell ref="B7:B8"/>
    <mergeCell ref="C7:C8"/>
    <mergeCell ref="A5:A6"/>
    <mergeCell ref="C5:C6"/>
    <mergeCell ref="F12:F13"/>
    <mergeCell ref="A1:G1"/>
    <mergeCell ref="G5:G6"/>
    <mergeCell ref="G7:G8"/>
    <mergeCell ref="G9:G10"/>
    <mergeCell ref="E7:E8"/>
    <mergeCell ref="A9:A10"/>
    <mergeCell ref="B9:B10"/>
    <mergeCell ref="C9:C10"/>
    <mergeCell ref="D9:D10"/>
    <mergeCell ref="D5:D6"/>
    <mergeCell ref="E5:E6"/>
  </mergeCells>
  <printOptions/>
  <pageMargins left="0.6692913385826772" right="0.5905511811023623" top="0.90551181102362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9"/>
  <sheetViews>
    <sheetView showGridLines="0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21.00390625" style="2" customWidth="1"/>
    <col min="2" max="5" width="21.140625" style="2" customWidth="1"/>
    <col min="6" max="6" width="15.7109375" style="2" customWidth="1"/>
    <col min="7" max="16384" width="9.00390625" style="2" customWidth="1"/>
  </cols>
  <sheetData>
    <row r="1" spans="1:6" ht="34.5" customHeight="1">
      <c r="A1" s="518" t="s">
        <v>62</v>
      </c>
      <c r="B1" s="518"/>
      <c r="C1" s="518"/>
      <c r="D1" s="518"/>
      <c r="E1" s="518"/>
      <c r="F1" s="518"/>
    </row>
    <row r="2" spans="1:6" ht="10.5" customHeight="1">
      <c r="A2" s="3"/>
      <c r="B2" s="3"/>
      <c r="C2" s="3"/>
      <c r="D2" s="3"/>
      <c r="E2" s="3"/>
      <c r="F2" s="3"/>
    </row>
    <row r="3" spans="1:6" ht="19.5" customHeight="1" thickBot="1">
      <c r="A3" s="519" t="s">
        <v>63</v>
      </c>
      <c r="B3" s="519"/>
      <c r="C3" s="519"/>
      <c r="D3" s="519"/>
      <c r="E3" s="519"/>
      <c r="F3" s="519"/>
    </row>
    <row r="4" spans="1:6" ht="30" customHeight="1" thickBot="1">
      <c r="A4" s="54" t="s">
        <v>64</v>
      </c>
      <c r="B4" s="55" t="s">
        <v>57</v>
      </c>
      <c r="C4" s="55" t="s">
        <v>65</v>
      </c>
      <c r="D4" s="55" t="s">
        <v>66</v>
      </c>
      <c r="E4" s="17" t="s">
        <v>60</v>
      </c>
      <c r="F4" s="56" t="s">
        <v>67</v>
      </c>
    </row>
    <row r="5" spans="1:6" ht="24" customHeight="1">
      <c r="A5" s="57" t="s">
        <v>68</v>
      </c>
      <c r="B5" s="19">
        <v>67365900</v>
      </c>
      <c r="C5" s="19">
        <v>32967880</v>
      </c>
      <c r="D5" s="19">
        <v>16722000</v>
      </c>
      <c r="E5" s="51">
        <f>SUM(B5-C5+D5)</f>
        <v>51120020</v>
      </c>
      <c r="F5" s="58"/>
    </row>
    <row r="6" spans="1:6" ht="24" customHeight="1">
      <c r="A6" s="59" t="s">
        <v>69</v>
      </c>
      <c r="B6" s="20">
        <v>209160070</v>
      </c>
      <c r="C6" s="60">
        <v>73150792</v>
      </c>
      <c r="D6" s="60">
        <v>97005232</v>
      </c>
      <c r="E6" s="51">
        <f>SUM(B6-C6+D6)</f>
        <v>233014510</v>
      </c>
      <c r="F6" s="61"/>
    </row>
    <row r="7" spans="1:6" ht="24" customHeight="1">
      <c r="A7" s="59"/>
      <c r="B7" s="20"/>
      <c r="C7" s="60"/>
      <c r="D7" s="20"/>
      <c r="E7" s="51"/>
      <c r="F7" s="61"/>
    </row>
    <row r="8" spans="1:6" ht="24" customHeight="1">
      <c r="A8" s="59"/>
      <c r="B8" s="20"/>
      <c r="C8" s="60"/>
      <c r="D8" s="20"/>
      <c r="E8" s="20"/>
      <c r="F8" s="61"/>
    </row>
    <row r="9" spans="1:6" ht="24" customHeight="1">
      <c r="A9" s="59"/>
      <c r="B9" s="20"/>
      <c r="C9" s="60"/>
      <c r="D9" s="20"/>
      <c r="E9" s="51"/>
      <c r="F9" s="61"/>
    </row>
    <row r="10" spans="1:6" ht="24" customHeight="1">
      <c r="A10" s="59"/>
      <c r="B10" s="20"/>
      <c r="C10" s="60"/>
      <c r="D10" s="20"/>
      <c r="E10" s="20"/>
      <c r="F10" s="61"/>
    </row>
    <row r="11" spans="1:6" ht="24" customHeight="1">
      <c r="A11" s="59"/>
      <c r="B11" s="20"/>
      <c r="C11" s="60"/>
      <c r="D11" s="20"/>
      <c r="E11" s="20"/>
      <c r="F11" s="61"/>
    </row>
    <row r="12" spans="1:6" ht="24" customHeight="1">
      <c r="A12" s="59"/>
      <c r="B12" s="20"/>
      <c r="C12" s="60"/>
      <c r="D12" s="20"/>
      <c r="E12" s="20"/>
      <c r="F12" s="61"/>
    </row>
    <row r="13" spans="1:6" ht="24" customHeight="1">
      <c r="A13" s="59"/>
      <c r="B13" s="20"/>
      <c r="C13" s="20"/>
      <c r="D13" s="20"/>
      <c r="E13" s="20"/>
      <c r="F13" s="61"/>
    </row>
    <row r="14" spans="1:6" ht="24" customHeight="1">
      <c r="A14" s="59"/>
      <c r="B14" s="20"/>
      <c r="C14" s="60"/>
      <c r="D14" s="20"/>
      <c r="E14" s="20"/>
      <c r="F14" s="61"/>
    </row>
    <row r="15" spans="1:6" ht="24" customHeight="1">
      <c r="A15" s="59"/>
      <c r="B15" s="20"/>
      <c r="C15" s="60"/>
      <c r="D15" s="20"/>
      <c r="E15" s="20"/>
      <c r="F15" s="61"/>
    </row>
    <row r="16" spans="1:6" ht="24" customHeight="1">
      <c r="A16" s="59"/>
      <c r="B16" s="20"/>
      <c r="C16" s="60"/>
      <c r="D16" s="20"/>
      <c r="E16" s="20"/>
      <c r="F16" s="61"/>
    </row>
    <row r="17" spans="1:6" ht="24" customHeight="1">
      <c r="A17" s="59"/>
      <c r="B17" s="20"/>
      <c r="C17" s="20"/>
      <c r="D17" s="20"/>
      <c r="E17" s="20"/>
      <c r="F17" s="61"/>
    </row>
    <row r="18" spans="1:6" ht="24" customHeight="1" thickBot="1">
      <c r="A18" s="62"/>
      <c r="B18" s="63"/>
      <c r="C18" s="63"/>
      <c r="D18" s="63"/>
      <c r="E18" s="63"/>
      <c r="F18" s="64"/>
    </row>
    <row r="19" spans="1:6" ht="30" customHeight="1" thickBot="1">
      <c r="A19" s="29" t="s">
        <v>70</v>
      </c>
      <c r="B19" s="31">
        <f>SUM(B5:B18)</f>
        <v>276525970</v>
      </c>
      <c r="C19" s="31">
        <f>SUM(C5:C18)</f>
        <v>106118672</v>
      </c>
      <c r="D19" s="31">
        <f>SUM(D5:D18)</f>
        <v>113727232</v>
      </c>
      <c r="E19" s="31">
        <f>SUM(E5:E18)</f>
        <v>284134530</v>
      </c>
      <c r="F19" s="44"/>
    </row>
  </sheetData>
  <sheetProtection/>
  <mergeCells count="2">
    <mergeCell ref="A1:F1"/>
    <mergeCell ref="A3:F3"/>
  </mergeCells>
  <printOptions/>
  <pageMargins left="0.6692913385826772" right="0.5905511811023623" top="0.9055118110236221" bottom="0.7480314960629921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Y365"/>
  <sheetViews>
    <sheetView zoomScalePageLayoutView="0" workbookViewId="0" topLeftCell="B13">
      <selection activeCell="H33" sqref="H33"/>
    </sheetView>
  </sheetViews>
  <sheetFormatPr defaultColWidth="9.7109375" defaultRowHeight="15"/>
  <cols>
    <col min="1" max="1" width="12.140625" style="430" customWidth="1"/>
    <col min="2" max="2" width="17.00390625" style="430" bestFit="1" customWidth="1"/>
    <col min="3" max="3" width="11.00390625" style="430" customWidth="1"/>
    <col min="4" max="4" width="10.140625" style="430" customWidth="1"/>
    <col min="5" max="7" width="12.140625" style="430" hidden="1" customWidth="1"/>
    <col min="8" max="8" width="10.28125" style="432" bestFit="1" customWidth="1"/>
    <col min="9" max="9" width="10.57421875" style="432" bestFit="1" customWidth="1"/>
    <col min="10" max="10" width="14.8515625" style="432" bestFit="1" customWidth="1"/>
    <col min="11" max="11" width="14.421875" style="432" customWidth="1"/>
    <col min="12" max="12" width="8.7109375" style="432" customWidth="1"/>
    <col min="13" max="13" width="11.28125" style="432" bestFit="1" customWidth="1"/>
    <col min="14" max="14" width="10.140625" style="432" bestFit="1" customWidth="1"/>
    <col min="15" max="15" width="15.421875" style="432" bestFit="1" customWidth="1"/>
    <col min="16" max="23" width="9.7109375" style="430" customWidth="1"/>
    <col min="24" max="25" width="12.8515625" style="430" bestFit="1" customWidth="1"/>
    <col min="26" max="16384" width="9.7109375" style="430" customWidth="1"/>
  </cols>
  <sheetData>
    <row r="1" spans="1:15" ht="13.5" customHeight="1">
      <c r="A1" s="585" t="s">
        <v>659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</row>
    <row r="2" spans="1:15" ht="13.5" customHeight="1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</row>
    <row r="3" spans="1:15" ht="13.5">
      <c r="A3" s="585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</row>
    <row r="4" spans="1:15" ht="15" customHeight="1">
      <c r="A4" s="431"/>
      <c r="B4" s="586"/>
      <c r="C4" s="587"/>
      <c r="O4" s="433" t="s">
        <v>660</v>
      </c>
    </row>
    <row r="5" spans="1:15" ht="24.75" customHeight="1">
      <c r="A5" s="434" t="s">
        <v>4</v>
      </c>
      <c r="B5" s="435" t="s">
        <v>129</v>
      </c>
      <c r="C5" s="436" t="s">
        <v>130</v>
      </c>
      <c r="D5" s="436" t="s">
        <v>131</v>
      </c>
      <c r="E5" s="436" t="s">
        <v>132</v>
      </c>
      <c r="F5" s="436" t="s">
        <v>5</v>
      </c>
      <c r="G5" s="436" t="s">
        <v>133</v>
      </c>
      <c r="H5" s="436" t="s">
        <v>134</v>
      </c>
      <c r="I5" s="436" t="s">
        <v>135</v>
      </c>
      <c r="J5" s="436" t="s">
        <v>661</v>
      </c>
      <c r="K5" s="436" t="s">
        <v>662</v>
      </c>
      <c r="L5" s="436" t="s">
        <v>663</v>
      </c>
      <c r="M5" s="436" t="s">
        <v>664</v>
      </c>
      <c r="N5" s="436" t="s">
        <v>665</v>
      </c>
      <c r="O5" s="437" t="s">
        <v>666</v>
      </c>
    </row>
    <row r="6" spans="1:25" ht="19.5" customHeight="1">
      <c r="A6" s="438" t="s">
        <v>667</v>
      </c>
      <c r="B6" s="439" t="s">
        <v>668</v>
      </c>
      <c r="C6" s="440">
        <v>201209010</v>
      </c>
      <c r="D6" s="441" t="s">
        <v>669</v>
      </c>
      <c r="E6" s="441"/>
      <c r="F6" s="441"/>
      <c r="G6" s="441"/>
      <c r="H6" s="442">
        <v>41091</v>
      </c>
      <c r="I6" s="442">
        <v>43159</v>
      </c>
      <c r="J6" s="443">
        <v>29125666</v>
      </c>
      <c r="K6" s="444">
        <v>7375663</v>
      </c>
      <c r="L6" s="444">
        <v>90</v>
      </c>
      <c r="M6" s="444">
        <f aca="true" t="shared" si="0" ref="M6:M28">ROUNDDOWN(K6/L6,-1)</f>
        <v>81950</v>
      </c>
      <c r="N6" s="445">
        <f aca="true" t="shared" si="1" ref="N6:N28">DATEDIF(H6,I6,"d")</f>
        <v>2068</v>
      </c>
      <c r="O6" s="446">
        <f aca="true" t="shared" si="2" ref="O6:O28">ROUNDDOWN(M6*N6*30/365,-1)</f>
        <v>13929250</v>
      </c>
      <c r="V6" s="430">
        <v>2006902</v>
      </c>
      <c r="W6" s="430" t="s">
        <v>670</v>
      </c>
      <c r="X6" s="447">
        <v>39142</v>
      </c>
      <c r="Y6" s="447">
        <v>39948</v>
      </c>
    </row>
    <row r="7" spans="1:25" ht="19.5" customHeight="1">
      <c r="A7" s="438" t="s">
        <v>6</v>
      </c>
      <c r="B7" s="448" t="s">
        <v>668</v>
      </c>
      <c r="C7" s="449">
        <v>201209020</v>
      </c>
      <c r="D7" s="450" t="s">
        <v>671</v>
      </c>
      <c r="E7" s="450"/>
      <c r="F7" s="450"/>
      <c r="G7" s="450"/>
      <c r="H7" s="442">
        <v>41153</v>
      </c>
      <c r="I7" s="442">
        <v>43159</v>
      </c>
      <c r="J7" s="451">
        <v>49003666</v>
      </c>
      <c r="K7" s="452">
        <v>12221663</v>
      </c>
      <c r="L7" s="444">
        <v>90</v>
      </c>
      <c r="M7" s="452">
        <f t="shared" si="0"/>
        <v>135790</v>
      </c>
      <c r="N7" s="453">
        <f t="shared" si="1"/>
        <v>2006</v>
      </c>
      <c r="O7" s="454">
        <f t="shared" si="2"/>
        <v>22388600</v>
      </c>
      <c r="V7" s="430">
        <v>200909002</v>
      </c>
      <c r="W7" s="430" t="s">
        <v>672</v>
      </c>
      <c r="X7" s="447">
        <v>39951</v>
      </c>
      <c r="Y7" s="447">
        <v>40602</v>
      </c>
    </row>
    <row r="8" spans="1:25" ht="19.5" customHeight="1">
      <c r="A8" s="438" t="s">
        <v>7</v>
      </c>
      <c r="B8" s="439" t="s">
        <v>668</v>
      </c>
      <c r="C8" s="440">
        <v>20130513</v>
      </c>
      <c r="D8" s="441" t="s">
        <v>673</v>
      </c>
      <c r="E8" s="441"/>
      <c r="F8" s="441"/>
      <c r="G8" s="441"/>
      <c r="H8" s="442">
        <v>41400</v>
      </c>
      <c r="I8" s="442">
        <v>43159</v>
      </c>
      <c r="J8" s="443">
        <v>28121334</v>
      </c>
      <c r="K8" s="444">
        <v>7121337</v>
      </c>
      <c r="L8" s="444">
        <v>90</v>
      </c>
      <c r="M8" s="444">
        <f t="shared" si="0"/>
        <v>79120</v>
      </c>
      <c r="N8" s="445">
        <f t="shared" si="1"/>
        <v>1759</v>
      </c>
      <c r="O8" s="446">
        <f t="shared" si="2"/>
        <v>11438800</v>
      </c>
      <c r="V8" s="430">
        <v>201009002</v>
      </c>
      <c r="W8" s="430" t="s">
        <v>674</v>
      </c>
      <c r="X8" s="447">
        <v>40238</v>
      </c>
      <c r="Y8" s="447">
        <v>40277</v>
      </c>
    </row>
    <row r="9" spans="1:25" ht="19.5" customHeight="1">
      <c r="A9" s="438" t="s">
        <v>8</v>
      </c>
      <c r="B9" s="439" t="s">
        <v>668</v>
      </c>
      <c r="C9" s="440">
        <v>20130726</v>
      </c>
      <c r="D9" s="441" t="s">
        <v>675</v>
      </c>
      <c r="E9" s="441"/>
      <c r="F9" s="441"/>
      <c r="G9" s="441"/>
      <c r="H9" s="442">
        <v>41579</v>
      </c>
      <c r="I9" s="442">
        <v>43159</v>
      </c>
      <c r="J9" s="443">
        <v>39313000</v>
      </c>
      <c r="K9" s="444">
        <v>9773000</v>
      </c>
      <c r="L9" s="444">
        <v>90</v>
      </c>
      <c r="M9" s="444">
        <f t="shared" si="0"/>
        <v>108580</v>
      </c>
      <c r="N9" s="445">
        <f t="shared" si="1"/>
        <v>1580</v>
      </c>
      <c r="O9" s="446">
        <f t="shared" si="2"/>
        <v>14100520</v>
      </c>
      <c r="V9" s="430">
        <v>201009006</v>
      </c>
      <c r="W9" s="430" t="s">
        <v>676</v>
      </c>
      <c r="X9" s="447">
        <v>40299</v>
      </c>
      <c r="Y9" s="447">
        <v>40473</v>
      </c>
    </row>
    <row r="10" spans="1:25" ht="19.5" customHeight="1">
      <c r="A10" s="438" t="s">
        <v>9</v>
      </c>
      <c r="B10" s="439" t="s">
        <v>668</v>
      </c>
      <c r="C10" s="440">
        <v>20140782</v>
      </c>
      <c r="D10" s="441" t="s">
        <v>677</v>
      </c>
      <c r="E10" s="441"/>
      <c r="F10" s="441"/>
      <c r="G10" s="441"/>
      <c r="H10" s="442">
        <v>41944</v>
      </c>
      <c r="I10" s="442">
        <v>43159</v>
      </c>
      <c r="J10" s="443">
        <v>26112666</v>
      </c>
      <c r="K10" s="444">
        <v>6612663</v>
      </c>
      <c r="L10" s="444">
        <v>90</v>
      </c>
      <c r="M10" s="444">
        <f t="shared" si="0"/>
        <v>73470</v>
      </c>
      <c r="N10" s="445">
        <f t="shared" si="1"/>
        <v>1215</v>
      </c>
      <c r="O10" s="446">
        <f t="shared" si="2"/>
        <v>7336930</v>
      </c>
      <c r="V10" s="430">
        <v>201109007</v>
      </c>
      <c r="W10" s="430" t="s">
        <v>678</v>
      </c>
      <c r="X10" s="447">
        <v>40848</v>
      </c>
      <c r="Y10" s="447">
        <v>40848</v>
      </c>
    </row>
    <row r="11" spans="1:25" ht="19.5" customHeight="1">
      <c r="A11" s="438" t="s">
        <v>10</v>
      </c>
      <c r="B11" s="439" t="s">
        <v>668</v>
      </c>
      <c r="C11" s="440">
        <v>20150575</v>
      </c>
      <c r="D11" s="441" t="s">
        <v>679</v>
      </c>
      <c r="E11" s="441"/>
      <c r="F11" s="441"/>
      <c r="G11" s="441"/>
      <c r="H11" s="442">
        <v>42217</v>
      </c>
      <c r="I11" s="442">
        <v>43159</v>
      </c>
      <c r="J11" s="443">
        <v>26112666</v>
      </c>
      <c r="K11" s="444">
        <v>6612663</v>
      </c>
      <c r="L11" s="444">
        <v>90</v>
      </c>
      <c r="M11" s="444">
        <f t="shared" si="0"/>
        <v>73470</v>
      </c>
      <c r="N11" s="445">
        <f t="shared" si="1"/>
        <v>942</v>
      </c>
      <c r="O11" s="446">
        <f t="shared" si="2"/>
        <v>5688380</v>
      </c>
      <c r="V11" s="430">
        <v>201109006</v>
      </c>
      <c r="W11" s="430" t="s">
        <v>680</v>
      </c>
      <c r="X11" s="447">
        <v>40848</v>
      </c>
      <c r="Y11" s="447">
        <v>40848</v>
      </c>
    </row>
    <row r="12" spans="1:25" ht="19.5" customHeight="1">
      <c r="A12" s="438" t="s">
        <v>11</v>
      </c>
      <c r="B12" s="439" t="s">
        <v>668</v>
      </c>
      <c r="C12" s="440">
        <v>20150646</v>
      </c>
      <c r="D12" s="441" t="s">
        <v>681</v>
      </c>
      <c r="E12" s="441"/>
      <c r="F12" s="441"/>
      <c r="G12" s="441"/>
      <c r="H12" s="442">
        <v>42248</v>
      </c>
      <c r="I12" s="442">
        <v>43159</v>
      </c>
      <c r="J12" s="443">
        <v>81051396</v>
      </c>
      <c r="K12" s="444">
        <v>19365996</v>
      </c>
      <c r="L12" s="444">
        <v>90</v>
      </c>
      <c r="M12" s="444">
        <f t="shared" si="0"/>
        <v>215170</v>
      </c>
      <c r="N12" s="445">
        <f t="shared" si="1"/>
        <v>911</v>
      </c>
      <c r="O12" s="446">
        <f t="shared" si="2"/>
        <v>16111220</v>
      </c>
      <c r="V12" s="430">
        <v>200909013</v>
      </c>
      <c r="W12" s="430" t="s">
        <v>682</v>
      </c>
      <c r="X12" s="447">
        <v>39995</v>
      </c>
      <c r="Y12" s="447">
        <v>40178</v>
      </c>
    </row>
    <row r="13" spans="1:25" ht="19.5" customHeight="1">
      <c r="A13" s="438" t="s">
        <v>12</v>
      </c>
      <c r="B13" s="439" t="s">
        <v>668</v>
      </c>
      <c r="C13" s="440">
        <v>20160127</v>
      </c>
      <c r="D13" s="441" t="s">
        <v>683</v>
      </c>
      <c r="E13" s="441"/>
      <c r="F13" s="441"/>
      <c r="G13" s="441"/>
      <c r="H13" s="442">
        <v>42401</v>
      </c>
      <c r="I13" s="442">
        <v>43159</v>
      </c>
      <c r="J13" s="443">
        <v>59218598</v>
      </c>
      <c r="K13" s="444">
        <v>14115503</v>
      </c>
      <c r="L13" s="444">
        <v>90</v>
      </c>
      <c r="M13" s="444">
        <f t="shared" si="0"/>
        <v>156830</v>
      </c>
      <c r="N13" s="445">
        <f t="shared" si="1"/>
        <v>758</v>
      </c>
      <c r="O13" s="446">
        <f t="shared" si="2"/>
        <v>9770720</v>
      </c>
      <c r="V13" s="430">
        <v>200909014</v>
      </c>
      <c r="W13" s="430" t="s">
        <v>684</v>
      </c>
      <c r="X13" s="447">
        <v>39995</v>
      </c>
      <c r="Y13" s="447">
        <v>40178</v>
      </c>
    </row>
    <row r="14" spans="1:25" ht="19.5" customHeight="1">
      <c r="A14" s="438" t="s">
        <v>13</v>
      </c>
      <c r="B14" s="439" t="s">
        <v>668</v>
      </c>
      <c r="C14" s="440">
        <v>20160451</v>
      </c>
      <c r="D14" s="441" t="s">
        <v>685</v>
      </c>
      <c r="E14" s="441"/>
      <c r="F14" s="441"/>
      <c r="G14" s="441"/>
      <c r="H14" s="442">
        <v>42491</v>
      </c>
      <c r="I14" s="442">
        <v>43159</v>
      </c>
      <c r="J14" s="443">
        <v>23099666</v>
      </c>
      <c r="K14" s="444">
        <v>5849663</v>
      </c>
      <c r="L14" s="444">
        <v>90</v>
      </c>
      <c r="M14" s="444">
        <f t="shared" si="0"/>
        <v>64990</v>
      </c>
      <c r="N14" s="445">
        <f t="shared" si="1"/>
        <v>668</v>
      </c>
      <c r="O14" s="446">
        <f t="shared" si="2"/>
        <v>3568210</v>
      </c>
      <c r="V14" s="430">
        <v>200909020</v>
      </c>
      <c r="W14" s="430" t="s">
        <v>686</v>
      </c>
      <c r="X14" s="447">
        <v>39995</v>
      </c>
      <c r="Y14" s="447">
        <v>40117</v>
      </c>
    </row>
    <row r="15" spans="1:25" ht="19.5" customHeight="1">
      <c r="A15" s="438" t="s">
        <v>14</v>
      </c>
      <c r="B15" s="439" t="s">
        <v>668</v>
      </c>
      <c r="C15" s="440">
        <v>20160549</v>
      </c>
      <c r="D15" s="441" t="s">
        <v>687</v>
      </c>
      <c r="E15" s="441"/>
      <c r="F15" s="441"/>
      <c r="G15" s="441"/>
      <c r="H15" s="442">
        <v>42522</v>
      </c>
      <c r="I15" s="442">
        <v>43159</v>
      </c>
      <c r="J15" s="443">
        <v>40625666</v>
      </c>
      <c r="K15" s="444">
        <v>9325663</v>
      </c>
      <c r="L15" s="444">
        <v>90</v>
      </c>
      <c r="M15" s="444">
        <f t="shared" si="0"/>
        <v>103610</v>
      </c>
      <c r="N15" s="445">
        <f t="shared" si="1"/>
        <v>637</v>
      </c>
      <c r="O15" s="446">
        <f t="shared" si="2"/>
        <v>5424620</v>
      </c>
      <c r="V15" s="430">
        <v>200909017</v>
      </c>
      <c r="W15" s="430" t="s">
        <v>688</v>
      </c>
      <c r="X15" s="447">
        <v>39995</v>
      </c>
      <c r="Y15" s="447">
        <v>40178</v>
      </c>
    </row>
    <row r="16" spans="1:25" ht="19.5" customHeight="1">
      <c r="A16" s="438" t="s">
        <v>15</v>
      </c>
      <c r="B16" s="439" t="s">
        <v>689</v>
      </c>
      <c r="C16" s="449">
        <v>20160548</v>
      </c>
      <c r="D16" s="450" t="s">
        <v>690</v>
      </c>
      <c r="E16" s="450"/>
      <c r="F16" s="450"/>
      <c r="G16" s="450"/>
      <c r="H16" s="442">
        <v>42491</v>
      </c>
      <c r="I16" s="442">
        <v>43159</v>
      </c>
      <c r="J16" s="451">
        <v>45275662</v>
      </c>
      <c r="K16" s="452">
        <v>10875662</v>
      </c>
      <c r="L16" s="444">
        <v>90</v>
      </c>
      <c r="M16" s="452">
        <f t="shared" si="0"/>
        <v>120840</v>
      </c>
      <c r="N16" s="453">
        <f t="shared" si="1"/>
        <v>668</v>
      </c>
      <c r="O16" s="454">
        <f t="shared" si="2"/>
        <v>6634610</v>
      </c>
      <c r="V16" s="430">
        <v>201009005</v>
      </c>
      <c r="W16" s="430" t="s">
        <v>691</v>
      </c>
      <c r="X16" s="447">
        <v>40238</v>
      </c>
      <c r="Y16" s="447">
        <v>40602</v>
      </c>
    </row>
    <row r="17" spans="1:25" ht="19.5" customHeight="1">
      <c r="A17" s="438" t="s">
        <v>16</v>
      </c>
      <c r="B17" s="439" t="s">
        <v>692</v>
      </c>
      <c r="C17" s="449">
        <v>201209027</v>
      </c>
      <c r="D17" s="450" t="s">
        <v>693</v>
      </c>
      <c r="E17" s="450"/>
      <c r="F17" s="450"/>
      <c r="G17" s="450"/>
      <c r="H17" s="442">
        <v>41183</v>
      </c>
      <c r="I17" s="442">
        <v>43159</v>
      </c>
      <c r="J17" s="451">
        <v>22573500</v>
      </c>
      <c r="K17" s="452">
        <v>4974250</v>
      </c>
      <c r="L17" s="444">
        <v>90</v>
      </c>
      <c r="M17" s="452">
        <f t="shared" si="0"/>
        <v>55260</v>
      </c>
      <c r="N17" s="453">
        <f t="shared" si="1"/>
        <v>1976</v>
      </c>
      <c r="O17" s="454">
        <f t="shared" si="2"/>
        <v>8974820</v>
      </c>
      <c r="V17" s="430">
        <v>201009003</v>
      </c>
      <c r="W17" s="430" t="s">
        <v>694</v>
      </c>
      <c r="X17" s="447">
        <v>40238</v>
      </c>
      <c r="Y17" s="447">
        <v>40602</v>
      </c>
    </row>
    <row r="18" spans="1:25" ht="19.5" customHeight="1">
      <c r="A18" s="438" t="s">
        <v>17</v>
      </c>
      <c r="B18" s="439" t="s">
        <v>695</v>
      </c>
      <c r="C18" s="440">
        <v>20150541</v>
      </c>
      <c r="D18" s="441" t="s">
        <v>696</v>
      </c>
      <c r="E18" s="441"/>
      <c r="F18" s="441"/>
      <c r="G18" s="441"/>
      <c r="H18" s="442">
        <v>42156</v>
      </c>
      <c r="I18" s="442">
        <v>43159</v>
      </c>
      <c r="J18" s="443">
        <v>67190381</v>
      </c>
      <c r="K18" s="444">
        <v>16891697</v>
      </c>
      <c r="L18" s="444">
        <v>90</v>
      </c>
      <c r="M18" s="444">
        <f t="shared" si="0"/>
        <v>187680</v>
      </c>
      <c r="N18" s="445">
        <f t="shared" si="1"/>
        <v>1003</v>
      </c>
      <c r="O18" s="446">
        <f t="shared" si="2"/>
        <v>15472030</v>
      </c>
      <c r="V18" s="430">
        <v>200909010</v>
      </c>
      <c r="W18" s="430" t="s">
        <v>697</v>
      </c>
      <c r="X18" s="447">
        <v>40238</v>
      </c>
      <c r="Y18" s="447">
        <v>40633</v>
      </c>
    </row>
    <row r="19" spans="1:25" ht="19.5" customHeight="1">
      <c r="A19" s="438" t="s">
        <v>18</v>
      </c>
      <c r="B19" s="439" t="s">
        <v>695</v>
      </c>
      <c r="C19" s="440">
        <v>20150542</v>
      </c>
      <c r="D19" s="441" t="s">
        <v>698</v>
      </c>
      <c r="E19" s="441"/>
      <c r="F19" s="441"/>
      <c r="G19" s="441"/>
      <c r="H19" s="442">
        <v>42186</v>
      </c>
      <c r="I19" s="442">
        <v>43159</v>
      </c>
      <c r="J19" s="443">
        <v>42696171</v>
      </c>
      <c r="K19" s="444">
        <v>10966892</v>
      </c>
      <c r="L19" s="444">
        <v>90</v>
      </c>
      <c r="M19" s="444">
        <f t="shared" si="0"/>
        <v>121850</v>
      </c>
      <c r="N19" s="445">
        <f t="shared" si="1"/>
        <v>973</v>
      </c>
      <c r="O19" s="446">
        <f t="shared" si="2"/>
        <v>9744660</v>
      </c>
      <c r="V19" s="430">
        <v>200909009</v>
      </c>
      <c r="W19" s="430" t="s">
        <v>699</v>
      </c>
      <c r="X19" s="447">
        <v>40247</v>
      </c>
      <c r="Y19" s="447">
        <v>40421</v>
      </c>
    </row>
    <row r="20" spans="1:25" ht="19.5" customHeight="1">
      <c r="A20" s="438" t="s">
        <v>19</v>
      </c>
      <c r="B20" s="439" t="s">
        <v>695</v>
      </c>
      <c r="C20" s="440">
        <v>20150543</v>
      </c>
      <c r="D20" s="441" t="s">
        <v>700</v>
      </c>
      <c r="E20" s="441"/>
      <c r="F20" s="441"/>
      <c r="G20" s="441"/>
      <c r="H20" s="442">
        <v>42186</v>
      </c>
      <c r="I20" s="442">
        <v>43159</v>
      </c>
      <c r="J20" s="443">
        <v>50012264</v>
      </c>
      <c r="K20" s="444">
        <v>11963828</v>
      </c>
      <c r="L20" s="444">
        <v>90</v>
      </c>
      <c r="M20" s="444">
        <f t="shared" si="0"/>
        <v>132930</v>
      </c>
      <c r="N20" s="445">
        <f t="shared" si="1"/>
        <v>973</v>
      </c>
      <c r="O20" s="446">
        <f t="shared" si="2"/>
        <v>10630750</v>
      </c>
      <c r="V20" s="430">
        <v>201009009</v>
      </c>
      <c r="W20" s="430" t="s">
        <v>701</v>
      </c>
      <c r="X20" s="447">
        <v>40422</v>
      </c>
      <c r="Y20" s="447">
        <v>40602</v>
      </c>
    </row>
    <row r="21" spans="1:25" ht="19.5" customHeight="1">
      <c r="A21" s="438" t="s">
        <v>20</v>
      </c>
      <c r="B21" s="439" t="s">
        <v>695</v>
      </c>
      <c r="C21" s="440">
        <v>20150545</v>
      </c>
      <c r="D21" s="441" t="s">
        <v>702</v>
      </c>
      <c r="E21" s="441"/>
      <c r="F21" s="441"/>
      <c r="G21" s="441"/>
      <c r="H21" s="442">
        <v>42186</v>
      </c>
      <c r="I21" s="442">
        <v>43159</v>
      </c>
      <c r="J21" s="443">
        <v>31307315</v>
      </c>
      <c r="K21" s="444">
        <v>7840855</v>
      </c>
      <c r="L21" s="444">
        <v>90</v>
      </c>
      <c r="M21" s="444">
        <f t="shared" si="0"/>
        <v>87120</v>
      </c>
      <c r="N21" s="445">
        <f t="shared" si="1"/>
        <v>973</v>
      </c>
      <c r="O21" s="446">
        <f t="shared" si="2"/>
        <v>6967210</v>
      </c>
      <c r="V21" s="430">
        <v>201009007</v>
      </c>
      <c r="W21" s="430" t="s">
        <v>703</v>
      </c>
      <c r="X21" s="447">
        <v>40422</v>
      </c>
      <c r="Y21" s="447">
        <v>40939</v>
      </c>
    </row>
    <row r="22" spans="1:25" ht="19.5" customHeight="1">
      <c r="A22" s="438" t="s">
        <v>21</v>
      </c>
      <c r="B22" s="448" t="s">
        <v>695</v>
      </c>
      <c r="C22" s="449">
        <v>20150546</v>
      </c>
      <c r="D22" s="450" t="s">
        <v>704</v>
      </c>
      <c r="E22" s="450"/>
      <c r="F22" s="450"/>
      <c r="G22" s="450"/>
      <c r="H22" s="442">
        <v>42195</v>
      </c>
      <c r="I22" s="442">
        <v>43159</v>
      </c>
      <c r="J22" s="451">
        <v>36447258</v>
      </c>
      <c r="K22" s="452">
        <v>9115458</v>
      </c>
      <c r="L22" s="444">
        <v>90</v>
      </c>
      <c r="M22" s="452">
        <f t="shared" si="0"/>
        <v>101280</v>
      </c>
      <c r="N22" s="453">
        <f t="shared" si="1"/>
        <v>964</v>
      </c>
      <c r="O22" s="454">
        <f t="shared" si="2"/>
        <v>8024700</v>
      </c>
      <c r="V22" s="430">
        <v>201109002</v>
      </c>
      <c r="W22" s="430" t="s">
        <v>705</v>
      </c>
      <c r="X22" s="447">
        <v>40603</v>
      </c>
      <c r="Y22" s="447">
        <v>40847</v>
      </c>
    </row>
    <row r="23" spans="1:25" ht="19.5" customHeight="1">
      <c r="A23" s="438" t="s">
        <v>22</v>
      </c>
      <c r="B23" s="439" t="s">
        <v>695</v>
      </c>
      <c r="C23" s="440">
        <v>20160421</v>
      </c>
      <c r="D23" s="441" t="s">
        <v>706</v>
      </c>
      <c r="E23" s="441"/>
      <c r="F23" s="455"/>
      <c r="G23" s="441"/>
      <c r="H23" s="442">
        <v>42471</v>
      </c>
      <c r="I23" s="442">
        <v>43159</v>
      </c>
      <c r="J23" s="443">
        <v>39938819</v>
      </c>
      <c r="K23" s="444">
        <v>9899297</v>
      </c>
      <c r="L23" s="444">
        <v>90</v>
      </c>
      <c r="M23" s="444">
        <f t="shared" si="0"/>
        <v>109990</v>
      </c>
      <c r="N23" s="445">
        <f t="shared" si="1"/>
        <v>688</v>
      </c>
      <c r="O23" s="446">
        <f t="shared" si="2"/>
        <v>6219700</v>
      </c>
      <c r="V23" s="430">
        <v>201109004</v>
      </c>
      <c r="W23" s="430" t="s">
        <v>707</v>
      </c>
      <c r="X23" s="447">
        <v>40725</v>
      </c>
      <c r="Y23" s="447">
        <v>40939</v>
      </c>
    </row>
    <row r="24" spans="1:25" ht="19.5" customHeight="1">
      <c r="A24" s="438" t="s">
        <v>23</v>
      </c>
      <c r="B24" s="439" t="s">
        <v>689</v>
      </c>
      <c r="C24" s="440">
        <v>20130724</v>
      </c>
      <c r="D24" s="441" t="s">
        <v>708</v>
      </c>
      <c r="E24" s="441"/>
      <c r="F24" s="441"/>
      <c r="G24" s="441"/>
      <c r="H24" s="442">
        <v>41579</v>
      </c>
      <c r="I24" s="442">
        <v>43159</v>
      </c>
      <c r="J24" s="443">
        <v>22884300</v>
      </c>
      <c r="K24" s="444">
        <v>5721075</v>
      </c>
      <c r="L24" s="444">
        <v>90</v>
      </c>
      <c r="M24" s="444">
        <f t="shared" si="0"/>
        <v>63560</v>
      </c>
      <c r="N24" s="445">
        <f t="shared" si="1"/>
        <v>1580</v>
      </c>
      <c r="O24" s="446">
        <f t="shared" si="2"/>
        <v>8254090</v>
      </c>
      <c r="V24" s="430">
        <v>2005901</v>
      </c>
      <c r="W24" s="430" t="s">
        <v>709</v>
      </c>
      <c r="X24" s="447">
        <v>38353</v>
      </c>
      <c r="Y24" s="447">
        <v>38666</v>
      </c>
    </row>
    <row r="25" spans="1:25" ht="19.5" customHeight="1">
      <c r="A25" s="438" t="s">
        <v>351</v>
      </c>
      <c r="B25" s="439" t="s">
        <v>710</v>
      </c>
      <c r="C25" s="440">
        <v>20150588</v>
      </c>
      <c r="D25" s="441" t="s">
        <v>711</v>
      </c>
      <c r="E25" s="441"/>
      <c r="F25" s="441"/>
      <c r="G25" s="441"/>
      <c r="H25" s="442">
        <v>42186</v>
      </c>
      <c r="I25" s="442">
        <v>43159</v>
      </c>
      <c r="J25" s="443">
        <v>27590000</v>
      </c>
      <c r="K25" s="444">
        <v>6650000</v>
      </c>
      <c r="L25" s="444">
        <v>90</v>
      </c>
      <c r="M25" s="444">
        <f t="shared" si="0"/>
        <v>73880</v>
      </c>
      <c r="N25" s="445">
        <f t="shared" si="1"/>
        <v>973</v>
      </c>
      <c r="O25" s="446">
        <f t="shared" si="2"/>
        <v>5908370</v>
      </c>
      <c r="V25" s="430">
        <v>200709001</v>
      </c>
      <c r="W25" s="430" t="s">
        <v>712</v>
      </c>
      <c r="X25" s="447">
        <v>39142</v>
      </c>
      <c r="Y25" s="447">
        <v>39629</v>
      </c>
    </row>
    <row r="26" spans="1:25" ht="19.5" customHeight="1">
      <c r="A26" s="438" t="s">
        <v>352</v>
      </c>
      <c r="B26" s="439" t="s">
        <v>713</v>
      </c>
      <c r="C26" s="449">
        <v>201109009</v>
      </c>
      <c r="D26" s="450" t="s">
        <v>678</v>
      </c>
      <c r="E26" s="450"/>
      <c r="F26" s="450"/>
      <c r="G26" s="450"/>
      <c r="H26" s="442">
        <v>40848</v>
      </c>
      <c r="I26" s="442">
        <v>43159</v>
      </c>
      <c r="J26" s="451">
        <v>27799350</v>
      </c>
      <c r="K26" s="444">
        <v>7036350</v>
      </c>
      <c r="L26" s="444">
        <v>90</v>
      </c>
      <c r="M26" s="452">
        <f t="shared" si="0"/>
        <v>78180</v>
      </c>
      <c r="N26" s="453">
        <f t="shared" si="1"/>
        <v>2311</v>
      </c>
      <c r="O26" s="454">
        <f t="shared" si="2"/>
        <v>14849910</v>
      </c>
      <c r="V26" s="430">
        <v>200809002</v>
      </c>
      <c r="W26" s="430" t="s">
        <v>714</v>
      </c>
      <c r="X26" s="447">
        <v>39630</v>
      </c>
      <c r="Y26" s="447">
        <v>39832</v>
      </c>
    </row>
    <row r="27" spans="1:25" ht="19.5" customHeight="1">
      <c r="A27" s="438" t="s">
        <v>353</v>
      </c>
      <c r="B27" s="448" t="s">
        <v>713</v>
      </c>
      <c r="C27" s="449">
        <v>201209002</v>
      </c>
      <c r="D27" s="450" t="s">
        <v>715</v>
      </c>
      <c r="E27" s="450"/>
      <c r="F27" s="450"/>
      <c r="G27" s="450"/>
      <c r="H27" s="442">
        <v>40969</v>
      </c>
      <c r="I27" s="442">
        <v>43159</v>
      </c>
      <c r="J27" s="451">
        <v>36150000</v>
      </c>
      <c r="K27" s="452">
        <v>9150000</v>
      </c>
      <c r="L27" s="444">
        <v>90</v>
      </c>
      <c r="M27" s="452">
        <f t="shared" si="0"/>
        <v>101660</v>
      </c>
      <c r="N27" s="453">
        <f t="shared" si="1"/>
        <v>2190</v>
      </c>
      <c r="O27" s="454">
        <f t="shared" si="2"/>
        <v>18298800</v>
      </c>
      <c r="V27" s="430">
        <v>200909001</v>
      </c>
      <c r="W27" s="430" t="s">
        <v>716</v>
      </c>
      <c r="X27" s="447">
        <v>39825</v>
      </c>
      <c r="Y27" s="447">
        <v>40850</v>
      </c>
    </row>
    <row r="28" spans="1:25" ht="19.5" customHeight="1" thickBot="1">
      <c r="A28" s="438" t="s">
        <v>354</v>
      </c>
      <c r="B28" s="439" t="s">
        <v>717</v>
      </c>
      <c r="C28" s="440">
        <v>201309005</v>
      </c>
      <c r="D28" s="441" t="s">
        <v>718</v>
      </c>
      <c r="E28" s="441"/>
      <c r="F28" s="441"/>
      <c r="G28" s="441"/>
      <c r="H28" s="442">
        <v>42614</v>
      </c>
      <c r="I28" s="442">
        <v>43159</v>
      </c>
      <c r="J28" s="443">
        <v>26035426</v>
      </c>
      <c r="K28" s="444">
        <v>6585677</v>
      </c>
      <c r="L28" s="444">
        <v>90</v>
      </c>
      <c r="M28" s="444">
        <f t="shared" si="0"/>
        <v>73170</v>
      </c>
      <c r="N28" s="445">
        <f t="shared" si="1"/>
        <v>545</v>
      </c>
      <c r="O28" s="446">
        <f t="shared" si="2"/>
        <v>3277610</v>
      </c>
      <c r="V28" s="430">
        <v>201009013</v>
      </c>
      <c r="W28" s="430" t="s">
        <v>719</v>
      </c>
      <c r="X28" s="447">
        <v>40452</v>
      </c>
      <c r="Y28" s="447">
        <v>40968</v>
      </c>
    </row>
    <row r="29" spans="1:25" ht="19.5" customHeight="1" thickTop="1">
      <c r="A29" s="588" t="s">
        <v>720</v>
      </c>
      <c r="B29" s="589"/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90"/>
      <c r="O29" s="456">
        <f>SUM(O6:O28)</f>
        <v>233014510</v>
      </c>
      <c r="V29" s="430">
        <v>200709002</v>
      </c>
      <c r="W29" s="430" t="s">
        <v>721</v>
      </c>
      <c r="X29" s="447">
        <v>39114</v>
      </c>
      <c r="Y29" s="447">
        <v>39386</v>
      </c>
    </row>
    <row r="30" spans="22:25" ht="13.5">
      <c r="V30" s="430">
        <v>200709003</v>
      </c>
      <c r="W30" s="430" t="s">
        <v>722</v>
      </c>
      <c r="X30" s="447">
        <v>39114</v>
      </c>
      <c r="Y30" s="447">
        <v>39843</v>
      </c>
    </row>
    <row r="31" spans="22:25" ht="13.5">
      <c r="V31" s="430">
        <v>201009015</v>
      </c>
      <c r="W31" s="430" t="s">
        <v>723</v>
      </c>
      <c r="X31" s="447">
        <v>40238</v>
      </c>
      <c r="Y31" s="447">
        <v>40968</v>
      </c>
    </row>
    <row r="32" spans="22:25" ht="13.5">
      <c r="V32" s="430">
        <v>201109005</v>
      </c>
      <c r="W32" s="430" t="s">
        <v>724</v>
      </c>
      <c r="X32" s="447">
        <v>40848</v>
      </c>
      <c r="Y32" s="447">
        <v>42369</v>
      </c>
    </row>
    <row r="33" spans="22:25" ht="13.5">
      <c r="V33" s="430">
        <v>201209001</v>
      </c>
      <c r="W33" s="430" t="s">
        <v>725</v>
      </c>
      <c r="X33" s="447">
        <v>40969</v>
      </c>
      <c r="Y33" s="447">
        <v>41333</v>
      </c>
    </row>
    <row r="34" spans="22:25" ht="13.5">
      <c r="V34" s="430">
        <v>20140533</v>
      </c>
      <c r="W34" s="430" t="s">
        <v>726</v>
      </c>
      <c r="X34" s="447">
        <v>41730</v>
      </c>
      <c r="Y34" s="447">
        <v>42004</v>
      </c>
    </row>
    <row r="35" spans="22:25" ht="13.5">
      <c r="V35" s="430">
        <v>20150778</v>
      </c>
      <c r="W35" s="430" t="s">
        <v>727</v>
      </c>
      <c r="X35" s="447">
        <v>42366</v>
      </c>
      <c r="Y35" s="447">
        <v>43131</v>
      </c>
    </row>
    <row r="36" spans="22:24" ht="13.5">
      <c r="V36" s="430">
        <v>20180147</v>
      </c>
      <c r="W36" s="430" t="s">
        <v>728</v>
      </c>
      <c r="X36" s="447">
        <v>43132</v>
      </c>
    </row>
    <row r="37" spans="22:25" ht="13.5">
      <c r="V37" s="430">
        <v>2005917</v>
      </c>
      <c r="W37" s="430" t="s">
        <v>729</v>
      </c>
      <c r="X37" s="447">
        <v>39142</v>
      </c>
      <c r="Y37" s="447">
        <v>40237</v>
      </c>
    </row>
    <row r="38" spans="22:25" ht="13.5">
      <c r="V38" s="430">
        <v>200809003</v>
      </c>
      <c r="W38" s="430" t="s">
        <v>730</v>
      </c>
      <c r="X38" s="447">
        <v>39783</v>
      </c>
      <c r="Y38" s="447">
        <v>40390</v>
      </c>
    </row>
    <row r="39" spans="22:25" ht="13.5">
      <c r="V39" s="430">
        <v>201209009</v>
      </c>
      <c r="W39" s="430" t="s">
        <v>731</v>
      </c>
      <c r="X39" s="447">
        <v>41091</v>
      </c>
      <c r="Y39" s="447">
        <v>41515</v>
      </c>
    </row>
    <row r="40" spans="22:25" ht="13.5">
      <c r="V40" s="430">
        <v>201209011</v>
      </c>
      <c r="W40" s="430" t="s">
        <v>732</v>
      </c>
      <c r="X40" s="447">
        <v>41091</v>
      </c>
      <c r="Y40" s="447">
        <v>42185</v>
      </c>
    </row>
    <row r="41" spans="22:24" ht="13.5">
      <c r="V41" s="430">
        <v>201209010</v>
      </c>
      <c r="W41" s="430" t="s">
        <v>669</v>
      </c>
      <c r="X41" s="447">
        <v>41091</v>
      </c>
    </row>
    <row r="42" spans="22:25" ht="13.5">
      <c r="V42" s="430">
        <v>201209018</v>
      </c>
      <c r="W42" s="430" t="s">
        <v>733</v>
      </c>
      <c r="X42" s="447">
        <v>41153</v>
      </c>
      <c r="Y42" s="447">
        <v>41243</v>
      </c>
    </row>
    <row r="43" spans="22:25" ht="13.5">
      <c r="V43" s="430">
        <v>201209019</v>
      </c>
      <c r="W43" s="430" t="s">
        <v>734</v>
      </c>
      <c r="X43" s="447">
        <v>41153</v>
      </c>
      <c r="Y43" s="447">
        <v>41596</v>
      </c>
    </row>
    <row r="44" spans="22:24" ht="13.5">
      <c r="V44" s="430">
        <v>201209020</v>
      </c>
      <c r="W44" s="430" t="s">
        <v>671</v>
      </c>
      <c r="X44" s="447">
        <v>41153</v>
      </c>
    </row>
    <row r="45" spans="22:25" ht="13.5">
      <c r="V45" s="430">
        <v>201209017</v>
      </c>
      <c r="W45" s="430" t="s">
        <v>735</v>
      </c>
      <c r="X45" s="447">
        <v>41153</v>
      </c>
      <c r="Y45" s="447">
        <v>41305</v>
      </c>
    </row>
    <row r="46" spans="22:25" ht="13.5">
      <c r="V46" s="430">
        <v>201209012</v>
      </c>
      <c r="W46" s="430" t="s">
        <v>736</v>
      </c>
      <c r="X46" s="447">
        <v>41153</v>
      </c>
      <c r="Y46" s="447">
        <v>41425</v>
      </c>
    </row>
    <row r="47" spans="22:25" ht="13.5">
      <c r="V47" s="430">
        <v>201209014</v>
      </c>
      <c r="W47" s="430" t="s">
        <v>737</v>
      </c>
      <c r="X47" s="447">
        <v>41153</v>
      </c>
      <c r="Y47" s="447">
        <v>41312</v>
      </c>
    </row>
    <row r="48" spans="22:25" ht="13.5">
      <c r="V48" s="430">
        <v>201209022</v>
      </c>
      <c r="W48" s="430" t="s">
        <v>738</v>
      </c>
      <c r="X48" s="447">
        <v>41153</v>
      </c>
      <c r="Y48" s="447">
        <v>41320</v>
      </c>
    </row>
    <row r="49" spans="22:25" ht="13.5">
      <c r="V49" s="430">
        <v>201209016</v>
      </c>
      <c r="W49" s="430" t="s">
        <v>739</v>
      </c>
      <c r="X49" s="447">
        <v>41153</v>
      </c>
      <c r="Y49" s="447">
        <v>41810</v>
      </c>
    </row>
    <row r="50" spans="22:25" ht="13.5">
      <c r="V50" s="430">
        <v>201209013</v>
      </c>
      <c r="W50" s="430" t="s">
        <v>740</v>
      </c>
      <c r="X50" s="447">
        <v>41153</v>
      </c>
      <c r="Y50" s="447">
        <v>41394</v>
      </c>
    </row>
    <row r="51" spans="22:25" ht="13.5">
      <c r="V51" s="430">
        <v>201209021</v>
      </c>
      <c r="W51" s="430" t="s">
        <v>741</v>
      </c>
      <c r="X51" s="447">
        <v>41153</v>
      </c>
      <c r="Y51" s="447">
        <v>41305</v>
      </c>
    </row>
    <row r="52" spans="22:25" ht="13.5">
      <c r="V52" s="430">
        <v>201209029</v>
      </c>
      <c r="W52" s="430" t="s">
        <v>742</v>
      </c>
      <c r="X52" s="447">
        <v>41244</v>
      </c>
      <c r="Y52" s="447">
        <v>41608</v>
      </c>
    </row>
    <row r="53" spans="22:25" ht="13.5">
      <c r="V53" s="430">
        <v>201309004</v>
      </c>
      <c r="W53" s="430" t="s">
        <v>743</v>
      </c>
      <c r="X53" s="447">
        <v>41306</v>
      </c>
      <c r="Y53" s="447">
        <v>41394</v>
      </c>
    </row>
    <row r="54" spans="22:25" ht="13.5">
      <c r="V54" s="430">
        <v>201309003</v>
      </c>
      <c r="W54" s="430" t="s">
        <v>744</v>
      </c>
      <c r="X54" s="447">
        <v>41313</v>
      </c>
      <c r="Y54" s="447">
        <v>41759</v>
      </c>
    </row>
    <row r="55" spans="22:24" ht="13.5">
      <c r="V55" s="430">
        <v>20130513</v>
      </c>
      <c r="W55" s="430" t="s">
        <v>673</v>
      </c>
      <c r="X55" s="447">
        <v>41400</v>
      </c>
    </row>
    <row r="56" spans="22:25" ht="13.5">
      <c r="V56" s="430">
        <v>20130515</v>
      </c>
      <c r="W56" s="430" t="s">
        <v>745</v>
      </c>
      <c r="X56" s="447">
        <v>41409</v>
      </c>
      <c r="Y56" s="447">
        <v>41968</v>
      </c>
    </row>
    <row r="57" spans="22:25" ht="13.5">
      <c r="V57" s="430">
        <v>20130559</v>
      </c>
      <c r="W57" s="430" t="s">
        <v>746</v>
      </c>
      <c r="X57" s="447">
        <v>41442</v>
      </c>
      <c r="Y57" s="447">
        <v>41729</v>
      </c>
    </row>
    <row r="58" spans="22:25" ht="13.5">
      <c r="V58" s="430">
        <v>201209008</v>
      </c>
      <c r="W58" s="430" t="s">
        <v>747</v>
      </c>
      <c r="X58" s="447">
        <v>41455</v>
      </c>
      <c r="Y58" s="447">
        <v>41455</v>
      </c>
    </row>
    <row r="59" spans="22:25" ht="13.5">
      <c r="V59" s="430">
        <v>201209015</v>
      </c>
      <c r="W59" s="430" t="s">
        <v>748</v>
      </c>
      <c r="X59" s="447">
        <v>41486</v>
      </c>
      <c r="Y59" s="447">
        <v>41486</v>
      </c>
    </row>
    <row r="60" spans="22:25" ht="13.5">
      <c r="V60" s="430">
        <v>201309002</v>
      </c>
      <c r="W60" s="430" t="s">
        <v>749</v>
      </c>
      <c r="X60" s="447">
        <v>41487</v>
      </c>
      <c r="Y60" s="447">
        <v>41495</v>
      </c>
    </row>
    <row r="61" spans="22:25" ht="13.5">
      <c r="V61" s="430">
        <v>20130732</v>
      </c>
      <c r="W61" s="430" t="s">
        <v>750</v>
      </c>
      <c r="X61" s="447">
        <v>41579</v>
      </c>
      <c r="Y61" s="447">
        <v>41677</v>
      </c>
    </row>
    <row r="62" spans="22:24" ht="13.5">
      <c r="V62" s="430">
        <v>20130726</v>
      </c>
      <c r="W62" s="430" t="s">
        <v>675</v>
      </c>
      <c r="X62" s="447">
        <v>41579</v>
      </c>
    </row>
    <row r="63" spans="22:25" ht="13.5">
      <c r="V63" s="430">
        <v>20130725</v>
      </c>
      <c r="W63" s="430" t="s">
        <v>751</v>
      </c>
      <c r="X63" s="447">
        <v>41579</v>
      </c>
      <c r="Y63" s="447">
        <v>41740</v>
      </c>
    </row>
    <row r="64" spans="22:25" ht="13.5">
      <c r="V64" s="430">
        <v>20130731</v>
      </c>
      <c r="W64" s="430" t="s">
        <v>752</v>
      </c>
      <c r="X64" s="447">
        <v>41579</v>
      </c>
      <c r="Y64" s="447">
        <v>42185</v>
      </c>
    </row>
    <row r="65" spans="22:25" ht="13.5">
      <c r="V65" s="430">
        <v>201309001</v>
      </c>
      <c r="W65" s="430" t="s">
        <v>753</v>
      </c>
      <c r="X65" s="447">
        <v>41591</v>
      </c>
      <c r="Y65" s="447">
        <v>41591</v>
      </c>
    </row>
    <row r="66" spans="22:25" ht="13.5">
      <c r="V66" s="430">
        <v>20130800</v>
      </c>
      <c r="W66" s="430" t="s">
        <v>754</v>
      </c>
      <c r="X66" s="447">
        <v>41631</v>
      </c>
      <c r="Y66" s="447">
        <v>42185</v>
      </c>
    </row>
    <row r="67" spans="22:25" ht="13.5">
      <c r="V67" s="430">
        <v>20130793</v>
      </c>
      <c r="W67" s="430" t="s">
        <v>755</v>
      </c>
      <c r="X67" s="447">
        <v>41631</v>
      </c>
      <c r="Y67" s="447">
        <v>42185</v>
      </c>
    </row>
    <row r="68" spans="22:25" ht="13.5">
      <c r="V68" s="430">
        <v>20130797</v>
      </c>
      <c r="W68" s="430" t="s">
        <v>756</v>
      </c>
      <c r="X68" s="447">
        <v>41631</v>
      </c>
      <c r="Y68" s="447">
        <v>42185</v>
      </c>
    </row>
    <row r="69" spans="22:25" ht="13.5">
      <c r="V69" s="430">
        <v>20130799</v>
      </c>
      <c r="W69" s="430" t="s">
        <v>757</v>
      </c>
      <c r="X69" s="447">
        <v>41631</v>
      </c>
      <c r="Y69" s="447">
        <v>42185</v>
      </c>
    </row>
    <row r="70" spans="22:25" ht="13.5">
      <c r="V70" s="430">
        <v>20130796</v>
      </c>
      <c r="W70" s="430" t="s">
        <v>758</v>
      </c>
      <c r="X70" s="447">
        <v>41631</v>
      </c>
      <c r="Y70" s="447">
        <v>42185</v>
      </c>
    </row>
    <row r="71" spans="22:25" ht="13.5">
      <c r="V71" s="430">
        <v>20130786</v>
      </c>
      <c r="W71" s="430" t="s">
        <v>759</v>
      </c>
      <c r="X71" s="447">
        <v>41631</v>
      </c>
      <c r="Y71" s="447">
        <v>42185</v>
      </c>
    </row>
    <row r="72" spans="22:25" ht="13.5">
      <c r="V72" s="430">
        <v>20130788</v>
      </c>
      <c r="W72" s="430" t="s">
        <v>760</v>
      </c>
      <c r="X72" s="447">
        <v>41631</v>
      </c>
      <c r="Y72" s="447">
        <v>42185</v>
      </c>
    </row>
    <row r="73" spans="22:25" ht="13.5">
      <c r="V73" s="430">
        <v>20130801</v>
      </c>
      <c r="W73" s="430" t="s">
        <v>761</v>
      </c>
      <c r="X73" s="447">
        <v>41631</v>
      </c>
      <c r="Y73" s="447">
        <v>41684</v>
      </c>
    </row>
    <row r="74" spans="22:25" ht="13.5">
      <c r="V74" s="430">
        <v>20130779</v>
      </c>
      <c r="W74" s="430" t="s">
        <v>762</v>
      </c>
      <c r="X74" s="447">
        <v>41631</v>
      </c>
      <c r="Y74" s="447">
        <v>42185</v>
      </c>
    </row>
    <row r="75" spans="22:25" ht="13.5">
      <c r="V75" s="430">
        <v>20130790</v>
      </c>
      <c r="W75" s="430" t="s">
        <v>763</v>
      </c>
      <c r="X75" s="447">
        <v>41631</v>
      </c>
      <c r="Y75" s="447">
        <v>42185</v>
      </c>
    </row>
    <row r="76" spans="22:25" ht="13.5">
      <c r="V76" s="430">
        <v>20130792</v>
      </c>
      <c r="W76" s="430" t="s">
        <v>764</v>
      </c>
      <c r="X76" s="447">
        <v>41631</v>
      </c>
      <c r="Y76" s="447">
        <v>42185</v>
      </c>
    </row>
    <row r="77" spans="22:25" ht="13.5">
      <c r="V77" s="430">
        <v>20130789</v>
      </c>
      <c r="W77" s="430" t="s">
        <v>765</v>
      </c>
      <c r="X77" s="447">
        <v>41631</v>
      </c>
      <c r="Y77" s="447">
        <v>42185</v>
      </c>
    </row>
    <row r="78" spans="22:25" ht="13.5">
      <c r="V78" s="430">
        <v>20130782</v>
      </c>
      <c r="W78" s="430" t="s">
        <v>766</v>
      </c>
      <c r="X78" s="447">
        <v>41631</v>
      </c>
      <c r="Y78" s="447">
        <v>42185</v>
      </c>
    </row>
    <row r="79" spans="22:25" ht="13.5">
      <c r="V79" s="430">
        <v>20130795</v>
      </c>
      <c r="W79" s="430" t="s">
        <v>767</v>
      </c>
      <c r="X79" s="447">
        <v>41631</v>
      </c>
      <c r="Y79" s="447">
        <v>42185</v>
      </c>
    </row>
    <row r="80" spans="22:25" ht="13.5">
      <c r="V80" s="430">
        <v>20130780</v>
      </c>
      <c r="W80" s="430" t="s">
        <v>768</v>
      </c>
      <c r="X80" s="447">
        <v>41631</v>
      </c>
      <c r="Y80" s="447">
        <v>42185</v>
      </c>
    </row>
    <row r="81" spans="22:25" ht="13.5">
      <c r="V81" s="430">
        <v>20130791</v>
      </c>
      <c r="W81" s="430" t="s">
        <v>769</v>
      </c>
      <c r="X81" s="447">
        <v>41631</v>
      </c>
      <c r="Y81" s="447">
        <v>42185</v>
      </c>
    </row>
    <row r="82" spans="22:25" ht="13.5">
      <c r="V82" s="430">
        <v>20130794</v>
      </c>
      <c r="W82" s="430" t="s">
        <v>770</v>
      </c>
      <c r="X82" s="447">
        <v>41631</v>
      </c>
      <c r="Y82" s="447">
        <v>42185</v>
      </c>
    </row>
    <row r="83" spans="22:25" ht="13.5">
      <c r="V83" s="430">
        <v>20130781</v>
      </c>
      <c r="W83" s="430" t="s">
        <v>771</v>
      </c>
      <c r="X83" s="447">
        <v>41631</v>
      </c>
      <c r="Y83" s="447">
        <v>42185</v>
      </c>
    </row>
    <row r="84" spans="22:25" ht="13.5">
      <c r="V84" s="430">
        <v>20130785</v>
      </c>
      <c r="W84" s="430" t="s">
        <v>772</v>
      </c>
      <c r="X84" s="447">
        <v>41631</v>
      </c>
      <c r="Y84" s="447">
        <v>42185</v>
      </c>
    </row>
    <row r="85" spans="22:25" ht="13.5">
      <c r="V85" s="430">
        <v>20130802</v>
      </c>
      <c r="W85" s="430" t="s">
        <v>773</v>
      </c>
      <c r="X85" s="447">
        <v>41631</v>
      </c>
      <c r="Y85" s="447">
        <v>41800</v>
      </c>
    </row>
    <row r="86" spans="22:25" ht="13.5">
      <c r="V86" s="430">
        <v>20130783</v>
      </c>
      <c r="W86" s="430" t="s">
        <v>774</v>
      </c>
      <c r="X86" s="447">
        <v>41631</v>
      </c>
      <c r="Y86" s="447">
        <v>42185</v>
      </c>
    </row>
    <row r="87" spans="22:25" ht="13.5">
      <c r="V87" s="430">
        <v>20130787</v>
      </c>
      <c r="W87" s="430" t="s">
        <v>775</v>
      </c>
      <c r="X87" s="447">
        <v>41631</v>
      </c>
      <c r="Y87" s="447">
        <v>42185</v>
      </c>
    </row>
    <row r="88" spans="22:25" ht="13.5">
      <c r="V88" s="430">
        <v>20130798</v>
      </c>
      <c r="W88" s="430" t="s">
        <v>776</v>
      </c>
      <c r="X88" s="447">
        <v>41631</v>
      </c>
      <c r="Y88" s="447">
        <v>42185</v>
      </c>
    </row>
    <row r="89" spans="22:25" ht="13.5">
      <c r="V89" s="430">
        <v>20130784</v>
      </c>
      <c r="W89" s="430" t="s">
        <v>777</v>
      </c>
      <c r="X89" s="447">
        <v>41631</v>
      </c>
      <c r="Y89" s="447">
        <v>42185</v>
      </c>
    </row>
    <row r="90" spans="22:25" ht="13.5">
      <c r="V90" s="430">
        <v>20140022</v>
      </c>
      <c r="W90" s="430" t="s">
        <v>778</v>
      </c>
      <c r="X90" s="447">
        <v>41640</v>
      </c>
      <c r="Y90" s="447">
        <v>42004</v>
      </c>
    </row>
    <row r="91" spans="22:25" ht="13.5">
      <c r="V91" s="430">
        <v>20130651</v>
      </c>
      <c r="W91" s="430" t="s">
        <v>779</v>
      </c>
      <c r="X91" s="447">
        <v>41642</v>
      </c>
      <c r="Y91" s="447">
        <v>41642</v>
      </c>
    </row>
    <row r="92" spans="22:25" ht="13.5">
      <c r="V92" s="430">
        <v>20140097</v>
      </c>
      <c r="W92" s="430" t="s">
        <v>780</v>
      </c>
      <c r="X92" s="447">
        <v>41673</v>
      </c>
      <c r="Y92" s="447">
        <v>42185</v>
      </c>
    </row>
    <row r="93" spans="22:25" ht="13.5">
      <c r="V93" s="430">
        <v>20140100</v>
      </c>
      <c r="W93" s="430" t="s">
        <v>781</v>
      </c>
      <c r="X93" s="447">
        <v>41673</v>
      </c>
      <c r="Y93" s="447">
        <v>42185</v>
      </c>
    </row>
    <row r="94" spans="22:25" ht="13.5">
      <c r="V94" s="430">
        <v>20140095</v>
      </c>
      <c r="W94" s="430" t="s">
        <v>782</v>
      </c>
      <c r="X94" s="447">
        <v>41673</v>
      </c>
      <c r="Y94" s="447">
        <v>42185</v>
      </c>
    </row>
    <row r="95" spans="22:25" ht="13.5">
      <c r="V95" s="430">
        <v>20140099</v>
      </c>
      <c r="W95" s="430" t="s">
        <v>783</v>
      </c>
      <c r="X95" s="447">
        <v>41673</v>
      </c>
      <c r="Y95" s="447">
        <v>42185</v>
      </c>
    </row>
    <row r="96" spans="22:25" ht="13.5">
      <c r="V96" s="430">
        <v>20140087</v>
      </c>
      <c r="W96" s="430" t="s">
        <v>784</v>
      </c>
      <c r="X96" s="447">
        <v>41673</v>
      </c>
      <c r="Y96" s="447">
        <v>42185</v>
      </c>
    </row>
    <row r="97" spans="22:25" ht="13.5">
      <c r="V97" s="430">
        <v>20140117</v>
      </c>
      <c r="W97" s="430" t="s">
        <v>785</v>
      </c>
      <c r="X97" s="447">
        <v>41673</v>
      </c>
      <c r="Y97" s="447">
        <v>42185</v>
      </c>
    </row>
    <row r="98" spans="22:25" ht="13.5">
      <c r="V98" s="430">
        <v>20140094</v>
      </c>
      <c r="W98" s="430" t="s">
        <v>786</v>
      </c>
      <c r="X98" s="447">
        <v>41673</v>
      </c>
      <c r="Y98" s="447">
        <v>42185</v>
      </c>
    </row>
    <row r="99" spans="22:25" ht="13.5">
      <c r="V99" s="430">
        <v>20140120</v>
      </c>
      <c r="W99" s="430" t="s">
        <v>787</v>
      </c>
      <c r="X99" s="447">
        <v>41673</v>
      </c>
      <c r="Y99" s="447">
        <v>42185</v>
      </c>
    </row>
    <row r="100" spans="22:25" ht="13.5">
      <c r="V100" s="430">
        <v>20140089</v>
      </c>
      <c r="W100" s="430" t="s">
        <v>788</v>
      </c>
      <c r="X100" s="447">
        <v>41673</v>
      </c>
      <c r="Y100" s="447">
        <v>42185</v>
      </c>
    </row>
    <row r="101" spans="22:25" ht="13.5">
      <c r="V101" s="430">
        <v>20140096</v>
      </c>
      <c r="W101" s="430" t="s">
        <v>789</v>
      </c>
      <c r="X101" s="447">
        <v>41673</v>
      </c>
      <c r="Y101" s="447">
        <v>41799</v>
      </c>
    </row>
    <row r="102" spans="22:25" ht="13.5">
      <c r="V102" s="430">
        <v>20140093</v>
      </c>
      <c r="W102" s="430" t="s">
        <v>790</v>
      </c>
      <c r="X102" s="447">
        <v>41673</v>
      </c>
      <c r="Y102" s="447">
        <v>42185</v>
      </c>
    </row>
    <row r="103" spans="22:25" ht="13.5">
      <c r="V103" s="430">
        <v>20140119</v>
      </c>
      <c r="W103" s="430" t="s">
        <v>791</v>
      </c>
      <c r="X103" s="447">
        <v>41673</v>
      </c>
      <c r="Y103" s="447">
        <v>42185</v>
      </c>
    </row>
    <row r="104" spans="22:25" ht="13.5">
      <c r="V104" s="430">
        <v>20140108</v>
      </c>
      <c r="W104" s="430" t="s">
        <v>792</v>
      </c>
      <c r="X104" s="447">
        <v>41673</v>
      </c>
      <c r="Y104" s="447">
        <v>42185</v>
      </c>
    </row>
    <row r="105" spans="22:25" ht="13.5">
      <c r="V105" s="430">
        <v>20140111</v>
      </c>
      <c r="W105" s="430" t="s">
        <v>793</v>
      </c>
      <c r="X105" s="447">
        <v>41673</v>
      </c>
      <c r="Y105" s="447">
        <v>42185</v>
      </c>
    </row>
    <row r="106" spans="22:25" ht="13.5">
      <c r="V106" s="430">
        <v>20140088</v>
      </c>
      <c r="W106" s="430" t="s">
        <v>794</v>
      </c>
      <c r="X106" s="447">
        <v>41673</v>
      </c>
      <c r="Y106" s="447">
        <v>42185</v>
      </c>
    </row>
    <row r="107" spans="22:25" ht="13.5">
      <c r="V107" s="430">
        <v>20140090</v>
      </c>
      <c r="W107" s="430" t="s">
        <v>795</v>
      </c>
      <c r="X107" s="447">
        <v>41673</v>
      </c>
      <c r="Y107" s="447">
        <v>42185</v>
      </c>
    </row>
    <row r="108" spans="22:25" ht="13.5">
      <c r="V108" s="430">
        <v>20140113</v>
      </c>
      <c r="W108" s="430" t="s">
        <v>796</v>
      </c>
      <c r="X108" s="447">
        <v>41673</v>
      </c>
      <c r="Y108" s="447">
        <v>42167</v>
      </c>
    </row>
    <row r="109" spans="22:25" ht="13.5">
      <c r="V109" s="430">
        <v>20140105</v>
      </c>
      <c r="W109" s="430" t="s">
        <v>797</v>
      </c>
      <c r="X109" s="447">
        <v>41673</v>
      </c>
      <c r="Y109" s="447">
        <v>42185</v>
      </c>
    </row>
    <row r="110" spans="22:25" ht="13.5">
      <c r="V110" s="430">
        <v>20140430</v>
      </c>
      <c r="W110" s="430" t="s">
        <v>798</v>
      </c>
      <c r="X110" s="447">
        <v>41730</v>
      </c>
      <c r="Y110" s="447">
        <v>42447</v>
      </c>
    </row>
    <row r="111" spans="22:25" ht="13.5">
      <c r="V111" s="430">
        <v>20130514</v>
      </c>
      <c r="W111" s="430" t="s">
        <v>799</v>
      </c>
      <c r="X111" s="447">
        <v>41773</v>
      </c>
      <c r="Y111" s="447">
        <v>41773</v>
      </c>
    </row>
    <row r="112" spans="22:25" ht="13.5">
      <c r="V112" s="430">
        <v>20140552</v>
      </c>
      <c r="W112" s="430" t="s">
        <v>800</v>
      </c>
      <c r="X112" s="447">
        <v>41821</v>
      </c>
      <c r="Y112" s="447">
        <v>42195</v>
      </c>
    </row>
    <row r="113" spans="22:25" ht="13.5">
      <c r="V113" s="430">
        <v>20140551</v>
      </c>
      <c r="W113" s="430" t="s">
        <v>801</v>
      </c>
      <c r="X113" s="447">
        <v>41821</v>
      </c>
      <c r="Y113" s="447">
        <v>41821</v>
      </c>
    </row>
    <row r="114" spans="22:25" ht="13.5">
      <c r="V114" s="430">
        <v>20140617</v>
      </c>
      <c r="W114" s="430" t="s">
        <v>802</v>
      </c>
      <c r="X114" s="447">
        <v>41852</v>
      </c>
      <c r="Y114" s="447">
        <v>42083</v>
      </c>
    </row>
    <row r="115" spans="22:25" ht="13.5">
      <c r="V115" s="430">
        <v>20140669</v>
      </c>
      <c r="W115" s="430" t="s">
        <v>803</v>
      </c>
      <c r="X115" s="447">
        <v>41883</v>
      </c>
      <c r="Y115" s="447">
        <v>42308</v>
      </c>
    </row>
    <row r="116" spans="22:25" ht="13.5">
      <c r="V116" s="430">
        <v>20140781</v>
      </c>
      <c r="W116" s="430" t="s">
        <v>804</v>
      </c>
      <c r="X116" s="447">
        <v>41944</v>
      </c>
      <c r="Y116" s="447">
        <v>42063</v>
      </c>
    </row>
    <row r="117" spans="22:24" ht="13.5">
      <c r="V117" s="430">
        <v>20140782</v>
      </c>
      <c r="W117" s="430" t="s">
        <v>677</v>
      </c>
      <c r="X117" s="447">
        <v>41944</v>
      </c>
    </row>
    <row r="118" spans="22:25" ht="13.5">
      <c r="V118" s="430">
        <v>20140842</v>
      </c>
      <c r="W118" s="430" t="s">
        <v>805</v>
      </c>
      <c r="X118" s="447">
        <v>41995</v>
      </c>
      <c r="Y118" s="447">
        <v>42735</v>
      </c>
    </row>
    <row r="119" spans="22:25" ht="13.5">
      <c r="V119" s="430">
        <v>20150020</v>
      </c>
      <c r="W119" s="430" t="s">
        <v>806</v>
      </c>
      <c r="X119" s="447">
        <v>42005</v>
      </c>
      <c r="Y119" s="447">
        <v>42429</v>
      </c>
    </row>
    <row r="120" spans="22:25" ht="13.5">
      <c r="V120" s="430">
        <v>20150190</v>
      </c>
      <c r="W120" s="430" t="s">
        <v>807</v>
      </c>
      <c r="X120" s="447">
        <v>42036</v>
      </c>
      <c r="Y120" s="447">
        <v>42582</v>
      </c>
    </row>
    <row r="121" spans="22:25" ht="13.5">
      <c r="V121" s="430">
        <v>20150191</v>
      </c>
      <c r="W121" s="430" t="s">
        <v>808</v>
      </c>
      <c r="X121" s="447">
        <v>42036</v>
      </c>
      <c r="Y121" s="447">
        <v>42440</v>
      </c>
    </row>
    <row r="122" spans="22:25" ht="13.5">
      <c r="V122" s="430">
        <v>20150381</v>
      </c>
      <c r="W122" s="430" t="s">
        <v>809</v>
      </c>
      <c r="X122" s="447">
        <v>42079</v>
      </c>
      <c r="Y122" s="447">
        <v>42185</v>
      </c>
    </row>
    <row r="123" spans="22:25" ht="13.5">
      <c r="V123" s="430">
        <v>20150386</v>
      </c>
      <c r="W123" s="430" t="s">
        <v>810</v>
      </c>
      <c r="X123" s="447">
        <v>42079</v>
      </c>
      <c r="Y123" s="447">
        <v>42185</v>
      </c>
    </row>
    <row r="124" spans="22:25" ht="13.5">
      <c r="V124" s="430">
        <v>20150383</v>
      </c>
      <c r="W124" s="430" t="s">
        <v>811</v>
      </c>
      <c r="X124" s="447">
        <v>42079</v>
      </c>
      <c r="Y124" s="447">
        <v>42185</v>
      </c>
    </row>
    <row r="125" spans="22:25" ht="13.5">
      <c r="V125" s="430">
        <v>20150380</v>
      </c>
      <c r="W125" s="430" t="s">
        <v>812</v>
      </c>
      <c r="X125" s="447">
        <v>42079</v>
      </c>
      <c r="Y125" s="447">
        <v>42185</v>
      </c>
    </row>
    <row r="126" spans="22:25" ht="13.5">
      <c r="V126" s="430">
        <v>20150382</v>
      </c>
      <c r="W126" s="430" t="s">
        <v>813</v>
      </c>
      <c r="X126" s="447">
        <v>42079</v>
      </c>
      <c r="Y126" s="447">
        <v>42185</v>
      </c>
    </row>
    <row r="127" spans="22:25" ht="13.5">
      <c r="V127" s="430">
        <v>20150385</v>
      </c>
      <c r="W127" s="430" t="s">
        <v>814</v>
      </c>
      <c r="X127" s="447">
        <v>42079</v>
      </c>
      <c r="Y127" s="447">
        <v>42185</v>
      </c>
    </row>
    <row r="128" spans="22:25" ht="13.5">
      <c r="V128" s="430">
        <v>20150384</v>
      </c>
      <c r="W128" s="430" t="s">
        <v>815</v>
      </c>
      <c r="X128" s="447">
        <v>42079</v>
      </c>
      <c r="Y128" s="447">
        <v>42185</v>
      </c>
    </row>
    <row r="129" spans="22:25" ht="13.5">
      <c r="V129" s="430">
        <v>20150484</v>
      </c>
      <c r="W129" s="430" t="s">
        <v>816</v>
      </c>
      <c r="X129" s="447">
        <v>42125</v>
      </c>
      <c r="Y129" s="447">
        <v>42704</v>
      </c>
    </row>
    <row r="130" spans="22:25" ht="13.5">
      <c r="V130" s="430">
        <v>20150485</v>
      </c>
      <c r="W130" s="430" t="s">
        <v>817</v>
      </c>
      <c r="X130" s="447">
        <v>42156</v>
      </c>
      <c r="Y130" s="447">
        <v>42258</v>
      </c>
    </row>
    <row r="131" spans="22:24" ht="13.5">
      <c r="V131" s="430">
        <v>20150575</v>
      </c>
      <c r="W131" s="430" t="s">
        <v>679</v>
      </c>
      <c r="X131" s="447">
        <v>42217</v>
      </c>
    </row>
    <row r="132" spans="22:25" ht="13.5">
      <c r="V132" s="430">
        <v>20150647</v>
      </c>
      <c r="W132" s="430" t="s">
        <v>818</v>
      </c>
      <c r="X132" s="447">
        <v>42240</v>
      </c>
      <c r="Y132" s="447">
        <v>42328</v>
      </c>
    </row>
    <row r="133" spans="22:24" ht="13.5">
      <c r="V133" s="430">
        <v>20150646</v>
      </c>
      <c r="W133" s="430" t="s">
        <v>681</v>
      </c>
      <c r="X133" s="447">
        <v>42248</v>
      </c>
    </row>
    <row r="134" spans="22:25" ht="13.5">
      <c r="V134" s="430">
        <v>20150726</v>
      </c>
      <c r="W134" s="430" t="s">
        <v>819</v>
      </c>
      <c r="X134" s="447">
        <v>42309</v>
      </c>
      <c r="Y134" s="447">
        <v>42482</v>
      </c>
    </row>
    <row r="135" spans="22:24" ht="13.5">
      <c r="V135" s="430">
        <v>20160127</v>
      </c>
      <c r="W135" s="430" t="s">
        <v>683</v>
      </c>
      <c r="X135" s="447">
        <v>42401</v>
      </c>
    </row>
    <row r="136" spans="22:25" ht="13.5">
      <c r="V136" s="430">
        <v>20160265</v>
      </c>
      <c r="W136" s="430" t="s">
        <v>820</v>
      </c>
      <c r="X136" s="447">
        <v>42430</v>
      </c>
      <c r="Y136" s="447">
        <v>42444</v>
      </c>
    </row>
    <row r="137" spans="22:25" ht="13.5">
      <c r="V137" s="430">
        <v>20160261</v>
      </c>
      <c r="W137" s="430" t="s">
        <v>821</v>
      </c>
      <c r="X137" s="447">
        <v>42430</v>
      </c>
      <c r="Y137" s="447">
        <v>42947</v>
      </c>
    </row>
    <row r="138" spans="22:25" ht="13.5">
      <c r="V138" s="430">
        <v>20160264</v>
      </c>
      <c r="W138" s="430" t="s">
        <v>822</v>
      </c>
      <c r="X138" s="447">
        <v>42430</v>
      </c>
      <c r="Y138" s="447">
        <v>43131</v>
      </c>
    </row>
    <row r="139" spans="22:25" ht="13.5">
      <c r="V139" s="430">
        <v>20160262</v>
      </c>
      <c r="W139" s="430" t="s">
        <v>823</v>
      </c>
      <c r="X139" s="447">
        <v>42430</v>
      </c>
      <c r="Y139" s="447">
        <v>42704</v>
      </c>
    </row>
    <row r="140" spans="22:25" ht="13.5">
      <c r="V140" s="430">
        <v>20160263</v>
      </c>
      <c r="W140" s="430" t="s">
        <v>824</v>
      </c>
      <c r="X140" s="447">
        <v>42430</v>
      </c>
      <c r="Y140" s="447">
        <v>42460</v>
      </c>
    </row>
    <row r="141" spans="22:25" ht="13.5">
      <c r="V141" s="430">
        <v>20160266</v>
      </c>
      <c r="W141" s="430" t="s">
        <v>825</v>
      </c>
      <c r="X141" s="447">
        <v>42430</v>
      </c>
      <c r="Y141" s="447">
        <v>42916</v>
      </c>
    </row>
    <row r="142" spans="22:25" ht="13.5">
      <c r="V142" s="430">
        <v>20160384</v>
      </c>
      <c r="W142" s="430" t="s">
        <v>826</v>
      </c>
      <c r="X142" s="447">
        <v>42461</v>
      </c>
      <c r="Y142" s="447">
        <v>42886</v>
      </c>
    </row>
    <row r="143" spans="22:25" ht="13.5">
      <c r="V143" s="430">
        <v>20160450</v>
      </c>
      <c r="W143" s="430" t="s">
        <v>827</v>
      </c>
      <c r="X143" s="447">
        <v>42491</v>
      </c>
      <c r="Y143" s="447">
        <v>42643</v>
      </c>
    </row>
    <row r="144" spans="22:24" ht="13.5">
      <c r="V144" s="430">
        <v>20160548</v>
      </c>
      <c r="W144" s="430" t="s">
        <v>690</v>
      </c>
      <c r="X144" s="447">
        <v>42491</v>
      </c>
    </row>
    <row r="145" spans="22:24" ht="13.5">
      <c r="V145" s="430">
        <v>20160451</v>
      </c>
      <c r="W145" s="430" t="s">
        <v>685</v>
      </c>
      <c r="X145" s="447">
        <v>42491</v>
      </c>
    </row>
    <row r="146" spans="22:25" ht="13.5">
      <c r="V146" s="430">
        <v>20160452</v>
      </c>
      <c r="W146" s="430" t="s">
        <v>828</v>
      </c>
      <c r="X146" s="447">
        <v>42491</v>
      </c>
      <c r="Y146" s="447">
        <v>42613</v>
      </c>
    </row>
    <row r="147" spans="22:24" ht="13.5">
      <c r="V147" s="430">
        <v>20160549</v>
      </c>
      <c r="W147" s="430" t="s">
        <v>829</v>
      </c>
      <c r="X147" s="447">
        <v>42522</v>
      </c>
    </row>
    <row r="148" spans="22:25" ht="13.5">
      <c r="V148" s="430">
        <v>20160910</v>
      </c>
      <c r="W148" s="430" t="s">
        <v>830</v>
      </c>
      <c r="X148" s="447">
        <v>42705</v>
      </c>
      <c r="Y148" s="447">
        <v>43145</v>
      </c>
    </row>
    <row r="149" spans="22:25" ht="13.5">
      <c r="V149" s="430">
        <v>20160909</v>
      </c>
      <c r="W149" s="430" t="s">
        <v>831</v>
      </c>
      <c r="X149" s="447">
        <v>42705</v>
      </c>
      <c r="Y149" s="447">
        <v>42855</v>
      </c>
    </row>
    <row r="150" spans="22:25" ht="13.5">
      <c r="V150" s="430">
        <v>20160908</v>
      </c>
      <c r="W150" s="430" t="s">
        <v>832</v>
      </c>
      <c r="X150" s="447">
        <v>42705</v>
      </c>
      <c r="Y150" s="447">
        <v>42846</v>
      </c>
    </row>
    <row r="151" spans="22:24" ht="13.5">
      <c r="V151" s="430">
        <v>20170487</v>
      </c>
      <c r="W151" s="430" t="s">
        <v>833</v>
      </c>
      <c r="X151" s="447">
        <v>42856</v>
      </c>
    </row>
    <row r="152" spans="22:25" ht="13.5">
      <c r="V152" s="430">
        <v>20170540</v>
      </c>
      <c r="W152" s="430" t="s">
        <v>834</v>
      </c>
      <c r="X152" s="447">
        <v>42887</v>
      </c>
      <c r="Y152" s="447">
        <v>43039</v>
      </c>
    </row>
    <row r="153" spans="22:25" ht="13.5">
      <c r="V153" s="430">
        <v>20170626</v>
      </c>
      <c r="W153" s="430" t="s">
        <v>835</v>
      </c>
      <c r="X153" s="447">
        <v>42917</v>
      </c>
      <c r="Y153" s="447">
        <v>43131</v>
      </c>
    </row>
    <row r="154" spans="22:24" ht="13.5">
      <c r="V154" s="430">
        <v>20170627</v>
      </c>
      <c r="W154" s="430" t="s">
        <v>836</v>
      </c>
      <c r="X154" s="447">
        <v>42917</v>
      </c>
    </row>
    <row r="155" spans="22:24" ht="13.5">
      <c r="V155" s="430">
        <v>20170919</v>
      </c>
      <c r="W155" s="430" t="s">
        <v>837</v>
      </c>
      <c r="X155" s="447">
        <v>42979</v>
      </c>
    </row>
    <row r="156" spans="22:24" ht="13.5">
      <c r="V156" s="430">
        <v>20170955</v>
      </c>
      <c r="W156" s="430" t="s">
        <v>838</v>
      </c>
      <c r="X156" s="447">
        <v>43009</v>
      </c>
    </row>
    <row r="157" spans="22:24" ht="13.5">
      <c r="V157" s="430">
        <v>20171060</v>
      </c>
      <c r="W157" s="430" t="s">
        <v>839</v>
      </c>
      <c r="X157" s="447">
        <v>43070</v>
      </c>
    </row>
    <row r="158" spans="22:24" ht="13.5">
      <c r="V158" s="430">
        <v>20180062</v>
      </c>
      <c r="W158" s="430" t="s">
        <v>840</v>
      </c>
      <c r="X158" s="447">
        <v>43132</v>
      </c>
    </row>
    <row r="159" spans="22:24" ht="13.5">
      <c r="V159" s="430">
        <v>20180257</v>
      </c>
      <c r="W159" s="430" t="s">
        <v>841</v>
      </c>
      <c r="X159" s="447">
        <v>43132</v>
      </c>
    </row>
    <row r="160" spans="22:24" ht="13.5">
      <c r="V160" s="430">
        <v>20180264</v>
      </c>
      <c r="W160" s="430" t="s">
        <v>842</v>
      </c>
      <c r="X160" s="447">
        <v>43132</v>
      </c>
    </row>
    <row r="161" spans="22:24" ht="13.5">
      <c r="V161" s="430">
        <v>20180322</v>
      </c>
      <c r="W161" s="430" t="s">
        <v>843</v>
      </c>
      <c r="X161" s="447">
        <v>43160</v>
      </c>
    </row>
    <row r="162" spans="22:24" ht="13.5">
      <c r="V162" s="430">
        <v>20180319</v>
      </c>
      <c r="W162" s="430" t="s">
        <v>844</v>
      </c>
      <c r="X162" s="447">
        <v>43160</v>
      </c>
    </row>
    <row r="163" spans="22:24" ht="13.5">
      <c r="V163" s="430">
        <v>20180318</v>
      </c>
      <c r="W163" s="430" t="s">
        <v>845</v>
      </c>
      <c r="X163" s="447">
        <v>43160</v>
      </c>
    </row>
    <row r="164" spans="22:24" ht="13.5">
      <c r="V164" s="430">
        <v>20180321</v>
      </c>
      <c r="W164" s="430" t="s">
        <v>846</v>
      </c>
      <c r="X164" s="447">
        <v>43160</v>
      </c>
    </row>
    <row r="165" spans="22:24" ht="13.5">
      <c r="V165" s="430">
        <v>20180320</v>
      </c>
      <c r="W165" s="430" t="s">
        <v>847</v>
      </c>
      <c r="X165" s="447">
        <v>43160</v>
      </c>
    </row>
    <row r="166" spans="22:25" ht="13.5">
      <c r="V166" s="430">
        <v>2005922</v>
      </c>
      <c r="W166" s="430" t="s">
        <v>848</v>
      </c>
      <c r="X166" s="447">
        <v>38687</v>
      </c>
      <c r="Y166" s="447">
        <v>41931</v>
      </c>
    </row>
    <row r="167" spans="22:25" ht="13.5">
      <c r="V167" s="430">
        <v>200709004</v>
      </c>
      <c r="W167" s="430" t="s">
        <v>849</v>
      </c>
      <c r="X167" s="447">
        <v>39370</v>
      </c>
      <c r="Y167" s="447">
        <v>40999</v>
      </c>
    </row>
    <row r="168" spans="22:25" ht="13.5">
      <c r="V168" s="430">
        <v>200809001</v>
      </c>
      <c r="W168" s="430" t="s">
        <v>850</v>
      </c>
      <c r="X168" s="447">
        <v>39517</v>
      </c>
      <c r="Y168" s="447">
        <v>41394</v>
      </c>
    </row>
    <row r="169" spans="22:25" ht="13.5">
      <c r="V169" s="430">
        <v>201009001</v>
      </c>
      <c r="W169" s="430" t="s">
        <v>851</v>
      </c>
      <c r="X169" s="447">
        <v>40238</v>
      </c>
      <c r="Y169" s="447">
        <v>42794</v>
      </c>
    </row>
    <row r="170" spans="22:25" ht="13.5">
      <c r="V170" s="430">
        <v>201009010</v>
      </c>
      <c r="W170" s="430" t="s">
        <v>852</v>
      </c>
      <c r="X170" s="447">
        <v>40483</v>
      </c>
      <c r="Y170" s="447">
        <v>42209</v>
      </c>
    </row>
    <row r="171" spans="22:25" ht="13.5">
      <c r="V171" s="430">
        <v>201009014</v>
      </c>
      <c r="W171" s="430" t="s">
        <v>853</v>
      </c>
      <c r="X171" s="447">
        <v>40483</v>
      </c>
      <c r="Y171" s="447">
        <v>41090</v>
      </c>
    </row>
    <row r="172" spans="22:25" ht="13.5">
      <c r="V172" s="430">
        <v>201109001</v>
      </c>
      <c r="W172" s="430" t="s">
        <v>854</v>
      </c>
      <c r="X172" s="447">
        <v>40603</v>
      </c>
      <c r="Y172" s="447">
        <v>40663</v>
      </c>
    </row>
    <row r="173" spans="22:25" ht="13.5">
      <c r="V173" s="430">
        <v>201109003</v>
      </c>
      <c r="W173" s="430" t="s">
        <v>855</v>
      </c>
      <c r="X173" s="447">
        <v>40664</v>
      </c>
      <c r="Y173" s="447">
        <v>42034</v>
      </c>
    </row>
    <row r="174" spans="22:25" ht="13.5">
      <c r="V174" s="430">
        <v>201209007</v>
      </c>
      <c r="W174" s="430" t="s">
        <v>856</v>
      </c>
      <c r="X174" s="447">
        <v>41122</v>
      </c>
      <c r="Y174" s="447">
        <v>41789</v>
      </c>
    </row>
    <row r="175" spans="22:25" ht="13.5">
      <c r="V175" s="430">
        <v>20130512</v>
      </c>
      <c r="W175" s="430" t="s">
        <v>857</v>
      </c>
      <c r="X175" s="447">
        <v>41426</v>
      </c>
      <c r="Y175" s="447">
        <v>42794</v>
      </c>
    </row>
    <row r="176" spans="22:25" ht="13.5">
      <c r="V176" s="430">
        <v>20140553</v>
      </c>
      <c r="W176" s="430" t="s">
        <v>850</v>
      </c>
      <c r="X176" s="447">
        <v>41821</v>
      </c>
      <c r="Y176" s="447">
        <v>42209</v>
      </c>
    </row>
    <row r="177" spans="22:25" ht="13.5">
      <c r="V177" s="430">
        <v>20140780</v>
      </c>
      <c r="W177" s="430" t="s">
        <v>858</v>
      </c>
      <c r="X177" s="447">
        <v>41944</v>
      </c>
      <c r="Y177" s="447">
        <v>42794</v>
      </c>
    </row>
    <row r="178" spans="22:25" ht="13.5">
      <c r="V178" s="430">
        <v>20150274</v>
      </c>
      <c r="W178" s="430" t="s">
        <v>859</v>
      </c>
      <c r="X178" s="447">
        <v>42064</v>
      </c>
      <c r="Y178" s="447">
        <v>42369</v>
      </c>
    </row>
    <row r="179" spans="22:24" ht="13.5">
      <c r="V179" s="430">
        <v>20150763</v>
      </c>
      <c r="W179" s="430" t="s">
        <v>860</v>
      </c>
      <c r="X179" s="447">
        <v>42339</v>
      </c>
    </row>
    <row r="180" spans="22:25" ht="13.5">
      <c r="V180" s="430">
        <v>20160019</v>
      </c>
      <c r="W180" s="430" t="s">
        <v>861</v>
      </c>
      <c r="X180" s="447">
        <v>42370</v>
      </c>
      <c r="Y180" s="447">
        <v>42794</v>
      </c>
    </row>
    <row r="181" spans="22:25" ht="13.5">
      <c r="V181" s="430">
        <v>20160130</v>
      </c>
      <c r="W181" s="430" t="s">
        <v>862</v>
      </c>
      <c r="X181" s="447">
        <v>42401</v>
      </c>
      <c r="Y181" s="447">
        <v>42794</v>
      </c>
    </row>
    <row r="182" spans="22:24" ht="13.5">
      <c r="V182" s="430">
        <v>20170449</v>
      </c>
      <c r="W182" s="430" t="s">
        <v>863</v>
      </c>
      <c r="X182" s="447">
        <v>42856</v>
      </c>
    </row>
    <row r="183" spans="22:24" ht="13.5">
      <c r="V183" s="430">
        <v>20180251</v>
      </c>
      <c r="W183" s="430" t="s">
        <v>864</v>
      </c>
      <c r="X183" s="447">
        <v>43132</v>
      </c>
    </row>
    <row r="184" spans="22:24" ht="13.5">
      <c r="V184" s="430">
        <v>20180438</v>
      </c>
      <c r="W184" s="430" t="s">
        <v>865</v>
      </c>
      <c r="X184" s="447">
        <v>43191</v>
      </c>
    </row>
    <row r="185" spans="22:25" ht="13.5">
      <c r="V185" s="430">
        <v>201209003</v>
      </c>
      <c r="W185" s="430" t="s">
        <v>716</v>
      </c>
      <c r="X185" s="447">
        <v>41000</v>
      </c>
      <c r="Y185" s="447">
        <v>41578</v>
      </c>
    </row>
    <row r="186" spans="22:24" ht="13.5">
      <c r="V186" s="430">
        <v>20130724</v>
      </c>
      <c r="W186" s="430" t="s">
        <v>708</v>
      </c>
      <c r="X186" s="447">
        <v>41579</v>
      </c>
    </row>
    <row r="187" spans="22:24" ht="13.5">
      <c r="V187" s="430">
        <v>20150541</v>
      </c>
      <c r="W187" s="430" t="s">
        <v>696</v>
      </c>
      <c r="X187" s="447">
        <v>42156</v>
      </c>
    </row>
    <row r="188" spans="22:24" ht="13.5">
      <c r="V188" s="430">
        <v>20150556</v>
      </c>
      <c r="W188" s="430" t="s">
        <v>801</v>
      </c>
      <c r="X188" s="447">
        <v>42186</v>
      </c>
    </row>
    <row r="189" spans="22:24" ht="13.5">
      <c r="V189" s="430">
        <v>20150542</v>
      </c>
      <c r="W189" s="430" t="s">
        <v>698</v>
      </c>
      <c r="X189" s="447">
        <v>42186</v>
      </c>
    </row>
    <row r="190" spans="22:24" ht="13.5">
      <c r="V190" s="430">
        <v>20150543</v>
      </c>
      <c r="W190" s="430" t="s">
        <v>700</v>
      </c>
      <c r="X190" s="447">
        <v>42186</v>
      </c>
    </row>
    <row r="191" spans="22:25" ht="13.5">
      <c r="V191" s="430">
        <v>20150544</v>
      </c>
      <c r="W191" s="430" t="s">
        <v>866</v>
      </c>
      <c r="X191" s="447">
        <v>42186</v>
      </c>
      <c r="Y191" s="447">
        <v>42369</v>
      </c>
    </row>
    <row r="192" spans="22:24" ht="13.5">
      <c r="V192" s="430">
        <v>20150545</v>
      </c>
      <c r="W192" s="430" t="s">
        <v>702</v>
      </c>
      <c r="X192" s="447">
        <v>42186</v>
      </c>
    </row>
    <row r="193" spans="22:24" ht="13.5">
      <c r="V193" s="430">
        <v>20150546</v>
      </c>
      <c r="W193" s="430" t="s">
        <v>704</v>
      </c>
      <c r="X193" s="447">
        <v>42195</v>
      </c>
    </row>
    <row r="194" spans="22:25" ht="13.5">
      <c r="V194" s="430">
        <v>20150703</v>
      </c>
      <c r="W194" s="430" t="s">
        <v>867</v>
      </c>
      <c r="X194" s="447">
        <v>42248</v>
      </c>
      <c r="Y194" s="447">
        <v>42429</v>
      </c>
    </row>
    <row r="195" spans="22:25" ht="13.5">
      <c r="V195" s="430">
        <v>20160021</v>
      </c>
      <c r="W195" s="430" t="s">
        <v>868</v>
      </c>
      <c r="X195" s="447">
        <v>42382</v>
      </c>
      <c r="Y195" s="447">
        <v>42440</v>
      </c>
    </row>
    <row r="196" spans="22:24" ht="13.5">
      <c r="V196" s="430">
        <v>20160421</v>
      </c>
      <c r="W196" s="430" t="s">
        <v>706</v>
      </c>
      <c r="X196" s="447">
        <v>42471</v>
      </c>
    </row>
    <row r="197" spans="22:25" ht="13.5">
      <c r="V197" s="430">
        <v>20160554</v>
      </c>
      <c r="W197" s="430" t="s">
        <v>869</v>
      </c>
      <c r="X197" s="447">
        <v>42492</v>
      </c>
      <c r="Y197" s="447">
        <v>42825</v>
      </c>
    </row>
    <row r="198" spans="22:24" ht="13.5">
      <c r="V198" s="430">
        <v>20160766</v>
      </c>
      <c r="W198" s="430" t="s">
        <v>870</v>
      </c>
      <c r="X198" s="447">
        <v>42614</v>
      </c>
    </row>
    <row r="199" spans="22:25" ht="13.5">
      <c r="V199" s="430">
        <v>20160839</v>
      </c>
      <c r="W199" s="430" t="s">
        <v>871</v>
      </c>
      <c r="X199" s="447">
        <v>42653</v>
      </c>
      <c r="Y199" s="447">
        <v>42735</v>
      </c>
    </row>
    <row r="200" spans="22:24" ht="13.5">
      <c r="V200" s="430">
        <v>20170448</v>
      </c>
      <c r="W200" s="430" t="s">
        <v>872</v>
      </c>
      <c r="X200" s="447">
        <v>43100</v>
      </c>
    </row>
    <row r="201" spans="22:24" ht="13.5">
      <c r="V201" s="430">
        <v>20180016</v>
      </c>
      <c r="W201" s="430" t="s">
        <v>873</v>
      </c>
      <c r="X201" s="447">
        <v>43101</v>
      </c>
    </row>
    <row r="202" spans="22:24" ht="13.5">
      <c r="V202" s="430">
        <v>20180317</v>
      </c>
      <c r="W202" s="430" t="s">
        <v>874</v>
      </c>
      <c r="X202" s="447">
        <v>43160</v>
      </c>
    </row>
    <row r="203" spans="22:24" ht="13.5">
      <c r="V203" s="430">
        <v>20180439</v>
      </c>
      <c r="W203" s="430" t="s">
        <v>875</v>
      </c>
      <c r="X203" s="447">
        <v>43206</v>
      </c>
    </row>
    <row r="204" spans="22:25" ht="13.5">
      <c r="V204" s="430">
        <v>201209005</v>
      </c>
      <c r="W204" s="430" t="s">
        <v>876</v>
      </c>
      <c r="X204" s="447">
        <v>40969</v>
      </c>
      <c r="Y204" s="447">
        <v>41305</v>
      </c>
    </row>
    <row r="205" spans="22:25" ht="13.5">
      <c r="V205" s="430">
        <v>201209006</v>
      </c>
      <c r="W205" s="430" t="s">
        <v>877</v>
      </c>
      <c r="X205" s="447">
        <v>40969</v>
      </c>
      <c r="Y205" s="447">
        <v>41305</v>
      </c>
    </row>
    <row r="206" spans="22:25" ht="13.5">
      <c r="V206" s="430">
        <v>200909011</v>
      </c>
      <c r="W206" s="430" t="s">
        <v>878</v>
      </c>
      <c r="X206" s="447">
        <v>40969</v>
      </c>
      <c r="Y206" s="447">
        <v>41060</v>
      </c>
    </row>
    <row r="207" spans="22:24" ht="13.5">
      <c r="V207" s="430">
        <v>201009008</v>
      </c>
      <c r="W207" s="430" t="s">
        <v>879</v>
      </c>
      <c r="X207" s="447">
        <v>40969</v>
      </c>
    </row>
    <row r="208" spans="22:25" ht="13.5">
      <c r="V208" s="430">
        <v>201209004</v>
      </c>
      <c r="W208" s="430" t="s">
        <v>880</v>
      </c>
      <c r="X208" s="447">
        <v>40969</v>
      </c>
      <c r="Y208" s="447">
        <v>41060</v>
      </c>
    </row>
    <row r="209" spans="22:24" ht="13.5">
      <c r="V209" s="430">
        <v>201209028</v>
      </c>
      <c r="W209" s="430" t="s">
        <v>881</v>
      </c>
      <c r="X209" s="447">
        <v>41183</v>
      </c>
    </row>
    <row r="210" spans="22:25" ht="13.5">
      <c r="V210" s="430">
        <v>201209024</v>
      </c>
      <c r="W210" s="430" t="s">
        <v>882</v>
      </c>
      <c r="X210" s="447">
        <v>41183</v>
      </c>
      <c r="Y210" s="447">
        <v>41615</v>
      </c>
    </row>
    <row r="211" spans="22:24" ht="13.5">
      <c r="V211" s="430">
        <v>201209025</v>
      </c>
      <c r="W211" s="430" t="s">
        <v>883</v>
      </c>
      <c r="X211" s="447">
        <v>41183</v>
      </c>
    </row>
    <row r="212" spans="22:24" ht="13.5">
      <c r="V212" s="430">
        <v>201209027</v>
      </c>
      <c r="W212" s="430" t="s">
        <v>693</v>
      </c>
      <c r="X212" s="447">
        <v>41183</v>
      </c>
    </row>
    <row r="213" spans="22:25" ht="13.5">
      <c r="V213" s="430">
        <v>201209030</v>
      </c>
      <c r="W213" s="430" t="s">
        <v>884</v>
      </c>
      <c r="X213" s="447">
        <v>41437</v>
      </c>
      <c r="Y213" s="447">
        <v>41437</v>
      </c>
    </row>
    <row r="214" spans="22:25" ht="13.5">
      <c r="V214" s="430">
        <v>20130542</v>
      </c>
      <c r="W214" s="430" t="s">
        <v>885</v>
      </c>
      <c r="X214" s="447">
        <v>41443</v>
      </c>
      <c r="Y214" s="447">
        <v>42004</v>
      </c>
    </row>
    <row r="215" spans="22:25" ht="13.5">
      <c r="V215" s="430">
        <v>20140616</v>
      </c>
      <c r="W215" s="430" t="s">
        <v>886</v>
      </c>
      <c r="X215" s="447">
        <v>41821</v>
      </c>
      <c r="Y215" s="447">
        <v>42296</v>
      </c>
    </row>
    <row r="216" spans="22:25" ht="13.5">
      <c r="V216" s="430">
        <v>20140615</v>
      </c>
      <c r="W216" s="430" t="s">
        <v>887</v>
      </c>
      <c r="X216" s="447">
        <v>41852</v>
      </c>
      <c r="Y216" s="447">
        <v>42350</v>
      </c>
    </row>
    <row r="217" spans="22:25" ht="13.5">
      <c r="V217" s="430">
        <v>20150305</v>
      </c>
      <c r="W217" s="430" t="s">
        <v>888</v>
      </c>
      <c r="X217" s="447">
        <v>42036</v>
      </c>
      <c r="Y217" s="447">
        <v>42429</v>
      </c>
    </row>
    <row r="218" spans="22:25" ht="13.5">
      <c r="V218" s="430">
        <v>20150304</v>
      </c>
      <c r="W218" s="430" t="s">
        <v>889</v>
      </c>
      <c r="X218" s="447">
        <v>42036</v>
      </c>
      <c r="Y218" s="447">
        <v>42216</v>
      </c>
    </row>
    <row r="219" spans="22:25" ht="13.5">
      <c r="V219" s="430">
        <v>20150306</v>
      </c>
      <c r="W219" s="430" t="s">
        <v>697</v>
      </c>
      <c r="X219" s="447">
        <v>42036</v>
      </c>
      <c r="Y219" s="447">
        <v>42916</v>
      </c>
    </row>
    <row r="220" spans="22:25" ht="13.5">
      <c r="V220" s="430">
        <v>20150308</v>
      </c>
      <c r="W220" s="430" t="s">
        <v>890</v>
      </c>
      <c r="X220" s="447">
        <v>42036</v>
      </c>
      <c r="Y220" s="447">
        <v>42216</v>
      </c>
    </row>
    <row r="221" spans="22:25" ht="13.5">
      <c r="V221" s="430">
        <v>20150307</v>
      </c>
      <c r="W221" s="430" t="s">
        <v>891</v>
      </c>
      <c r="X221" s="447">
        <v>42036</v>
      </c>
      <c r="Y221" s="447">
        <v>42277</v>
      </c>
    </row>
    <row r="222" spans="22:24" ht="13.5">
      <c r="V222" s="430">
        <v>20150334</v>
      </c>
      <c r="W222" s="430" t="s">
        <v>892</v>
      </c>
      <c r="X222" s="447">
        <v>42064</v>
      </c>
    </row>
    <row r="223" spans="22:24" ht="13.5">
      <c r="V223" s="430">
        <v>20150310</v>
      </c>
      <c r="W223" s="430" t="s">
        <v>893</v>
      </c>
      <c r="X223" s="447">
        <v>42064</v>
      </c>
    </row>
    <row r="224" spans="22:25" ht="13.5">
      <c r="V224" s="430">
        <v>20150482</v>
      </c>
      <c r="W224" s="430" t="s">
        <v>894</v>
      </c>
      <c r="X224" s="447">
        <v>42095</v>
      </c>
      <c r="Y224" s="447">
        <v>42400</v>
      </c>
    </row>
    <row r="225" spans="22:25" ht="13.5">
      <c r="V225" s="430">
        <v>20150449</v>
      </c>
      <c r="W225" s="430" t="s">
        <v>895</v>
      </c>
      <c r="X225" s="447">
        <v>42095</v>
      </c>
      <c r="Y225" s="447">
        <v>42400</v>
      </c>
    </row>
    <row r="226" spans="22:25" ht="13.5">
      <c r="V226" s="430">
        <v>20150735</v>
      </c>
      <c r="W226" s="430" t="s">
        <v>711</v>
      </c>
      <c r="X226" s="447">
        <v>42186</v>
      </c>
      <c r="Y226" s="447">
        <v>42186</v>
      </c>
    </row>
    <row r="227" spans="22:25" ht="13.5">
      <c r="V227" s="430">
        <v>20150701</v>
      </c>
      <c r="W227" s="430" t="s">
        <v>896</v>
      </c>
      <c r="X227" s="447">
        <v>42268</v>
      </c>
      <c r="Y227" s="447">
        <v>42474</v>
      </c>
    </row>
    <row r="228" spans="22:25" ht="13.5">
      <c r="V228" s="430">
        <v>20160553</v>
      </c>
      <c r="W228" s="430" t="s">
        <v>897</v>
      </c>
      <c r="X228" s="447">
        <v>42492</v>
      </c>
      <c r="Y228" s="447">
        <v>42585</v>
      </c>
    </row>
    <row r="229" spans="22:25" ht="13.5">
      <c r="V229" s="430">
        <v>20160552</v>
      </c>
      <c r="W229" s="430" t="s">
        <v>898</v>
      </c>
      <c r="X229" s="447">
        <v>42502</v>
      </c>
      <c r="Y229" s="447">
        <v>42704</v>
      </c>
    </row>
    <row r="230" spans="22:24" ht="13.5">
      <c r="V230" s="430">
        <v>20160551</v>
      </c>
      <c r="W230" s="430" t="s">
        <v>899</v>
      </c>
      <c r="X230" s="447">
        <v>42507</v>
      </c>
    </row>
    <row r="231" spans="22:24" ht="13.5">
      <c r="V231" s="430">
        <v>20160550</v>
      </c>
      <c r="W231" s="430" t="s">
        <v>745</v>
      </c>
      <c r="X231" s="447">
        <v>42510</v>
      </c>
    </row>
    <row r="232" spans="22:24" ht="13.5">
      <c r="V232" s="430">
        <v>20160770</v>
      </c>
      <c r="W232" s="430" t="s">
        <v>900</v>
      </c>
      <c r="X232" s="447">
        <v>42557</v>
      </c>
    </row>
    <row r="233" spans="22:24" ht="13.5">
      <c r="V233" s="430">
        <v>20160773</v>
      </c>
      <c r="W233" s="430" t="s">
        <v>901</v>
      </c>
      <c r="X233" s="447">
        <v>42585</v>
      </c>
    </row>
    <row r="234" spans="22:24" ht="13.5">
      <c r="V234" s="430">
        <v>20160774</v>
      </c>
      <c r="W234" s="430" t="s">
        <v>902</v>
      </c>
      <c r="X234" s="447">
        <v>42591</v>
      </c>
    </row>
    <row r="235" spans="22:25" ht="13.5">
      <c r="V235" s="430">
        <v>20160422</v>
      </c>
      <c r="W235" s="430" t="s">
        <v>890</v>
      </c>
      <c r="X235" s="447">
        <v>42604</v>
      </c>
      <c r="Y235" s="447">
        <v>42604</v>
      </c>
    </row>
    <row r="236" spans="22:24" ht="13.5">
      <c r="V236" s="430">
        <v>201209026</v>
      </c>
      <c r="W236" s="430" t="s">
        <v>903</v>
      </c>
      <c r="X236" s="447">
        <v>42669</v>
      </c>
    </row>
    <row r="237" spans="22:25" ht="13.5">
      <c r="V237" s="430">
        <v>20160924</v>
      </c>
      <c r="W237" s="430" t="s">
        <v>904</v>
      </c>
      <c r="X237" s="447">
        <v>42675</v>
      </c>
      <c r="Y237" s="447">
        <v>42794</v>
      </c>
    </row>
    <row r="238" spans="22:25" ht="13.5">
      <c r="V238" s="430">
        <v>20160905</v>
      </c>
      <c r="W238" s="430" t="s">
        <v>905</v>
      </c>
      <c r="X238" s="447">
        <v>42675</v>
      </c>
      <c r="Y238" s="447">
        <v>42794</v>
      </c>
    </row>
    <row r="239" spans="22:24" ht="13.5">
      <c r="V239" s="430">
        <v>201209023</v>
      </c>
      <c r="W239" s="430" t="s">
        <v>906</v>
      </c>
      <c r="X239" s="447">
        <v>42675</v>
      </c>
    </row>
    <row r="240" spans="22:25" ht="13.5">
      <c r="V240" s="430">
        <v>20160906</v>
      </c>
      <c r="W240" s="430" t="s">
        <v>907</v>
      </c>
      <c r="X240" s="447">
        <v>42675</v>
      </c>
      <c r="Y240" s="447">
        <v>42794</v>
      </c>
    </row>
    <row r="241" spans="22:25" ht="13.5">
      <c r="V241" s="430">
        <v>20160907</v>
      </c>
      <c r="W241" s="430" t="s">
        <v>908</v>
      </c>
      <c r="X241" s="447">
        <v>42700</v>
      </c>
      <c r="Y241" s="447">
        <v>42791</v>
      </c>
    </row>
    <row r="242" spans="22:24" ht="13.5">
      <c r="V242" s="430">
        <v>20150309</v>
      </c>
      <c r="W242" s="430" t="s">
        <v>909</v>
      </c>
      <c r="X242" s="447">
        <v>42758</v>
      </c>
    </row>
    <row r="243" spans="22:24" ht="13.5">
      <c r="V243" s="430">
        <v>20170451</v>
      </c>
      <c r="W243" s="430" t="s">
        <v>910</v>
      </c>
      <c r="X243" s="447">
        <v>42795</v>
      </c>
    </row>
    <row r="244" spans="22:24" ht="13.5">
      <c r="V244" s="430">
        <v>20170453</v>
      </c>
      <c r="W244" s="430" t="s">
        <v>911</v>
      </c>
      <c r="X244" s="447">
        <v>42795</v>
      </c>
    </row>
    <row r="245" spans="22:24" ht="13.5">
      <c r="V245" s="430">
        <v>20170452</v>
      </c>
      <c r="W245" s="430" t="s">
        <v>912</v>
      </c>
      <c r="X245" s="447">
        <v>42795</v>
      </c>
    </row>
    <row r="246" spans="22:24" ht="13.5">
      <c r="V246" s="430">
        <v>20170450</v>
      </c>
      <c r="W246" s="430" t="s">
        <v>913</v>
      </c>
      <c r="X246" s="447">
        <v>42826</v>
      </c>
    </row>
    <row r="247" spans="22:24" ht="13.5">
      <c r="V247" s="430">
        <v>20170748</v>
      </c>
      <c r="W247" s="430" t="s">
        <v>914</v>
      </c>
      <c r="X247" s="447">
        <v>42948</v>
      </c>
    </row>
    <row r="248" spans="22:24" ht="13.5">
      <c r="V248" s="430">
        <v>20170749</v>
      </c>
      <c r="W248" s="430" t="s">
        <v>915</v>
      </c>
      <c r="X248" s="447">
        <v>42951</v>
      </c>
    </row>
    <row r="249" spans="22:24" ht="13.5">
      <c r="V249" s="430">
        <v>20170931</v>
      </c>
      <c r="W249" s="430" t="s">
        <v>916</v>
      </c>
      <c r="X249" s="447">
        <v>42968</v>
      </c>
    </row>
    <row r="250" spans="22:24" ht="13.5">
      <c r="V250" s="430">
        <v>20170932</v>
      </c>
      <c r="W250" s="430" t="s">
        <v>917</v>
      </c>
      <c r="X250" s="447">
        <v>42973</v>
      </c>
    </row>
    <row r="251" spans="22:24" ht="13.5">
      <c r="V251" s="430">
        <v>20150736</v>
      </c>
      <c r="W251" s="430" t="s">
        <v>918</v>
      </c>
      <c r="X251" s="447">
        <v>43097</v>
      </c>
    </row>
    <row r="252" spans="22:24" ht="13.5">
      <c r="V252" s="430">
        <v>201309005</v>
      </c>
      <c r="W252" s="430" t="s">
        <v>718</v>
      </c>
      <c r="X252" s="447">
        <v>41334</v>
      </c>
    </row>
    <row r="253" spans="22:25" ht="13.5">
      <c r="V253" s="430">
        <v>20140614</v>
      </c>
      <c r="W253" s="430" t="s">
        <v>919</v>
      </c>
      <c r="X253" s="447">
        <v>41821</v>
      </c>
      <c r="Y253" s="447">
        <v>42155</v>
      </c>
    </row>
    <row r="254" spans="22:25" ht="13.5">
      <c r="V254" s="430">
        <v>20150483</v>
      </c>
      <c r="W254" s="430" t="s">
        <v>920</v>
      </c>
      <c r="X254" s="447">
        <v>42125</v>
      </c>
      <c r="Y254" s="447">
        <v>42125</v>
      </c>
    </row>
    <row r="255" spans="22:25" ht="13.5">
      <c r="V255" s="430">
        <v>20150591</v>
      </c>
      <c r="W255" s="430" t="s">
        <v>921</v>
      </c>
      <c r="X255" s="447">
        <v>42125</v>
      </c>
      <c r="Y255" s="447">
        <v>42401</v>
      </c>
    </row>
    <row r="256" spans="22:25" ht="13.5">
      <c r="V256" s="430">
        <v>20150702</v>
      </c>
      <c r="W256" s="430" t="s">
        <v>922</v>
      </c>
      <c r="X256" s="447">
        <v>42186</v>
      </c>
      <c r="Y256" s="447">
        <v>42277</v>
      </c>
    </row>
    <row r="257" spans="22:24" ht="13.5">
      <c r="V257" s="430">
        <v>20150588</v>
      </c>
      <c r="W257" s="430" t="s">
        <v>711</v>
      </c>
      <c r="X257" s="447">
        <v>42186</v>
      </c>
    </row>
    <row r="258" spans="22:25" ht="13.5">
      <c r="V258" s="430">
        <v>20150589</v>
      </c>
      <c r="W258" s="430" t="s">
        <v>923</v>
      </c>
      <c r="X258" s="447">
        <v>42186</v>
      </c>
      <c r="Y258" s="447">
        <v>42247</v>
      </c>
    </row>
    <row r="259" spans="22:25" ht="13.5">
      <c r="V259" s="430">
        <v>20150733</v>
      </c>
      <c r="W259" s="430" t="s">
        <v>924</v>
      </c>
      <c r="X259" s="447">
        <v>42278</v>
      </c>
      <c r="Y259" s="447">
        <v>42342</v>
      </c>
    </row>
    <row r="260" spans="22:25" ht="13.5">
      <c r="V260" s="430">
        <v>20160131</v>
      </c>
      <c r="W260" s="430" t="s">
        <v>925</v>
      </c>
      <c r="X260" s="447">
        <v>42384</v>
      </c>
      <c r="Y260" s="447">
        <v>42414</v>
      </c>
    </row>
    <row r="261" spans="22:25" ht="13.5">
      <c r="V261" s="430">
        <v>20160129</v>
      </c>
      <c r="W261" s="430" t="s">
        <v>926</v>
      </c>
      <c r="X261" s="447">
        <v>42401</v>
      </c>
      <c r="Y261" s="447">
        <v>42515</v>
      </c>
    </row>
    <row r="262" spans="22:25" ht="13.5">
      <c r="V262" s="430">
        <v>20160315</v>
      </c>
      <c r="W262" s="430" t="s">
        <v>927</v>
      </c>
      <c r="X262" s="447">
        <v>42401</v>
      </c>
      <c r="Y262" s="447">
        <v>42674</v>
      </c>
    </row>
    <row r="263" spans="22:24" ht="13.5">
      <c r="V263" s="430">
        <v>20160681</v>
      </c>
      <c r="W263" s="430" t="s">
        <v>928</v>
      </c>
      <c r="X263" s="447">
        <v>42491</v>
      </c>
    </row>
    <row r="264" spans="22:24" ht="13.5">
      <c r="V264" s="430">
        <v>20160768</v>
      </c>
      <c r="W264" s="430" t="s">
        <v>929</v>
      </c>
      <c r="X264" s="447">
        <v>42491</v>
      </c>
    </row>
    <row r="265" spans="22:25" ht="13.5">
      <c r="V265" s="430">
        <v>20160767</v>
      </c>
      <c r="W265" s="430" t="s">
        <v>930</v>
      </c>
      <c r="X265" s="447">
        <v>42491</v>
      </c>
      <c r="Y265" s="447">
        <v>42674</v>
      </c>
    </row>
    <row r="266" spans="22:24" ht="13.5">
      <c r="V266" s="430">
        <v>20160680</v>
      </c>
      <c r="W266" s="430" t="s">
        <v>931</v>
      </c>
      <c r="X266" s="447">
        <v>42491</v>
      </c>
    </row>
    <row r="267" spans="22:24" ht="13.5">
      <c r="V267" s="430">
        <v>20160630</v>
      </c>
      <c r="W267" s="430" t="s">
        <v>932</v>
      </c>
      <c r="X267" s="447">
        <v>42491</v>
      </c>
    </row>
    <row r="268" spans="22:24" ht="13.5">
      <c r="V268" s="430">
        <v>20160769</v>
      </c>
      <c r="W268" s="430" t="s">
        <v>933</v>
      </c>
      <c r="X268" s="447">
        <v>42522</v>
      </c>
    </row>
    <row r="269" spans="22:24" ht="13.5">
      <c r="V269" s="430">
        <v>20160631</v>
      </c>
      <c r="W269" s="430" t="s">
        <v>934</v>
      </c>
      <c r="X269" s="447">
        <v>42522</v>
      </c>
    </row>
    <row r="270" spans="22:24" ht="13.5">
      <c r="V270" s="430">
        <v>20160683</v>
      </c>
      <c r="W270" s="430" t="s">
        <v>935</v>
      </c>
      <c r="X270" s="447">
        <v>42552</v>
      </c>
    </row>
    <row r="271" spans="22:24" ht="13.5">
      <c r="V271" s="430">
        <v>20160682</v>
      </c>
      <c r="W271" s="430" t="s">
        <v>936</v>
      </c>
      <c r="X271" s="447">
        <v>42552</v>
      </c>
    </row>
    <row r="272" spans="22:25" ht="13.5">
      <c r="V272" s="430">
        <v>20160684</v>
      </c>
      <c r="W272" s="430" t="s">
        <v>937</v>
      </c>
      <c r="X272" s="447">
        <v>42552</v>
      </c>
      <c r="Y272" s="447">
        <v>42695</v>
      </c>
    </row>
    <row r="273" spans="22:24" ht="13.5">
      <c r="V273" s="430">
        <v>20160771</v>
      </c>
      <c r="W273" s="430" t="s">
        <v>938</v>
      </c>
      <c r="X273" s="447">
        <v>42583</v>
      </c>
    </row>
    <row r="274" spans="22:24" ht="13.5">
      <c r="V274" s="430">
        <v>20160765</v>
      </c>
      <c r="W274" s="430" t="s">
        <v>939</v>
      </c>
      <c r="X274" s="447">
        <v>42583</v>
      </c>
    </row>
    <row r="275" spans="22:25" ht="13.5">
      <c r="V275" s="430">
        <v>20160691</v>
      </c>
      <c r="W275" s="430" t="s">
        <v>940</v>
      </c>
      <c r="X275" s="447">
        <v>42583</v>
      </c>
      <c r="Y275" s="447">
        <v>42794</v>
      </c>
    </row>
    <row r="276" spans="22:24" ht="13.5">
      <c r="V276" s="430">
        <v>20160772</v>
      </c>
      <c r="W276" s="430" t="s">
        <v>941</v>
      </c>
      <c r="X276" s="447">
        <v>42583</v>
      </c>
    </row>
    <row r="277" spans="22:24" ht="13.5">
      <c r="V277" s="430">
        <v>20160845</v>
      </c>
      <c r="W277" s="430" t="s">
        <v>942</v>
      </c>
      <c r="X277" s="447">
        <v>42614</v>
      </c>
    </row>
    <row r="278" spans="22:24" ht="13.5">
      <c r="V278" s="430">
        <v>20160846</v>
      </c>
      <c r="W278" s="430" t="s">
        <v>943</v>
      </c>
      <c r="X278" s="447">
        <v>42675</v>
      </c>
    </row>
    <row r="279" spans="22:25" ht="13.5">
      <c r="V279" s="430">
        <v>20160868</v>
      </c>
      <c r="W279" s="430" t="s">
        <v>944</v>
      </c>
      <c r="X279" s="447">
        <v>42675</v>
      </c>
      <c r="Y279" s="447">
        <v>43039</v>
      </c>
    </row>
    <row r="280" spans="22:24" ht="13.5">
      <c r="V280" s="430">
        <v>20160869</v>
      </c>
      <c r="W280" s="430" t="s">
        <v>945</v>
      </c>
      <c r="X280" s="447">
        <v>42675</v>
      </c>
    </row>
    <row r="281" spans="22:24" ht="13.5">
      <c r="V281" s="430">
        <v>20160870</v>
      </c>
      <c r="W281" s="430" t="s">
        <v>946</v>
      </c>
      <c r="X281" s="447">
        <v>42675</v>
      </c>
    </row>
    <row r="282" spans="22:25" ht="13.5">
      <c r="V282" s="430">
        <v>20160911</v>
      </c>
      <c r="W282" s="430" t="s">
        <v>947</v>
      </c>
      <c r="X282" s="447">
        <v>42689</v>
      </c>
      <c r="Y282" s="447">
        <v>42916</v>
      </c>
    </row>
    <row r="283" spans="22:25" ht="13.5">
      <c r="V283" s="430">
        <v>20160912</v>
      </c>
      <c r="W283" s="430" t="s">
        <v>948</v>
      </c>
      <c r="X283" s="447">
        <v>42698</v>
      </c>
      <c r="Y283" s="447">
        <v>42741</v>
      </c>
    </row>
    <row r="284" spans="22:25" ht="13.5">
      <c r="V284" s="430">
        <v>20170247</v>
      </c>
      <c r="W284" s="430" t="s">
        <v>949</v>
      </c>
      <c r="X284" s="447">
        <v>42746</v>
      </c>
      <c r="Y284" s="447">
        <v>42794</v>
      </c>
    </row>
    <row r="285" spans="22:24" ht="13.5">
      <c r="V285" s="430">
        <v>20170371</v>
      </c>
      <c r="W285" s="430" t="s">
        <v>950</v>
      </c>
      <c r="X285" s="447">
        <v>42767</v>
      </c>
    </row>
    <row r="286" spans="22:25" ht="13.5">
      <c r="V286" s="430">
        <v>20170370</v>
      </c>
      <c r="W286" s="430" t="s">
        <v>951</v>
      </c>
      <c r="X286" s="447">
        <v>42793</v>
      </c>
      <c r="Y286" s="447">
        <v>43095</v>
      </c>
    </row>
    <row r="287" spans="22:24" ht="13.5">
      <c r="V287" s="430">
        <v>20170437</v>
      </c>
      <c r="W287" s="430" t="s">
        <v>913</v>
      </c>
      <c r="X287" s="447">
        <v>42795</v>
      </c>
    </row>
    <row r="288" spans="22:24" ht="13.5">
      <c r="V288" s="430">
        <v>20170438</v>
      </c>
      <c r="W288" s="430" t="s">
        <v>952</v>
      </c>
      <c r="X288" s="447">
        <v>42826</v>
      </c>
    </row>
    <row r="289" spans="22:24" ht="13.5">
      <c r="V289" s="430">
        <v>20170447</v>
      </c>
      <c r="W289" s="430" t="s">
        <v>953</v>
      </c>
      <c r="X289" s="447">
        <v>42826</v>
      </c>
    </row>
    <row r="290" spans="22:25" ht="13.5">
      <c r="V290" s="430">
        <v>20170737</v>
      </c>
      <c r="W290" s="430" t="s">
        <v>954</v>
      </c>
      <c r="X290" s="447">
        <v>42856</v>
      </c>
      <c r="Y290" s="447">
        <v>43100</v>
      </c>
    </row>
    <row r="291" spans="22:25" ht="13.5">
      <c r="V291" s="430">
        <v>20170736</v>
      </c>
      <c r="W291" s="430" t="s">
        <v>955</v>
      </c>
      <c r="X291" s="447">
        <v>42856</v>
      </c>
      <c r="Y291" s="447">
        <v>43100</v>
      </c>
    </row>
    <row r="292" spans="22:25" ht="13.5">
      <c r="V292" s="430">
        <v>20170743</v>
      </c>
      <c r="W292" s="430" t="s">
        <v>956</v>
      </c>
      <c r="X292" s="447">
        <v>42856</v>
      </c>
      <c r="Y292" s="447">
        <v>43100</v>
      </c>
    </row>
    <row r="293" spans="22:25" ht="13.5">
      <c r="V293" s="430">
        <v>20170733</v>
      </c>
      <c r="W293" s="430" t="s">
        <v>957</v>
      </c>
      <c r="X293" s="447">
        <v>42856</v>
      </c>
      <c r="Y293" s="447">
        <v>43100</v>
      </c>
    </row>
    <row r="294" spans="22:25" ht="13.5">
      <c r="V294" s="430">
        <v>20170747</v>
      </c>
      <c r="W294" s="430" t="s">
        <v>958</v>
      </c>
      <c r="X294" s="447">
        <v>42856</v>
      </c>
      <c r="Y294" s="447">
        <v>43100</v>
      </c>
    </row>
    <row r="295" spans="22:25" ht="13.5">
      <c r="V295" s="430">
        <v>20170746</v>
      </c>
      <c r="W295" s="430" t="s">
        <v>959</v>
      </c>
      <c r="X295" s="447">
        <v>42856</v>
      </c>
      <c r="Y295" s="447">
        <v>43100</v>
      </c>
    </row>
    <row r="296" spans="22:25" ht="13.5">
      <c r="V296" s="430">
        <v>20170738</v>
      </c>
      <c r="W296" s="430" t="s">
        <v>960</v>
      </c>
      <c r="X296" s="447">
        <v>42856</v>
      </c>
      <c r="Y296" s="447">
        <v>43100</v>
      </c>
    </row>
    <row r="297" spans="22:25" ht="13.5">
      <c r="V297" s="430">
        <v>20170744</v>
      </c>
      <c r="W297" s="430" t="s">
        <v>961</v>
      </c>
      <c r="X297" s="447">
        <v>42856</v>
      </c>
      <c r="Y297" s="447">
        <v>43100</v>
      </c>
    </row>
    <row r="298" spans="22:24" ht="13.5">
      <c r="V298" s="430">
        <v>20170568</v>
      </c>
      <c r="W298" s="430" t="s">
        <v>962</v>
      </c>
      <c r="X298" s="447">
        <v>42856</v>
      </c>
    </row>
    <row r="299" spans="22:24" ht="13.5">
      <c r="V299" s="430">
        <v>20170569</v>
      </c>
      <c r="W299" s="430" t="s">
        <v>963</v>
      </c>
      <c r="X299" s="447">
        <v>42856</v>
      </c>
    </row>
    <row r="300" spans="22:25" ht="13.5">
      <c r="V300" s="430">
        <v>20170742</v>
      </c>
      <c r="W300" s="430" t="s">
        <v>964</v>
      </c>
      <c r="X300" s="447">
        <v>42856</v>
      </c>
      <c r="Y300" s="447">
        <v>43100</v>
      </c>
    </row>
    <row r="301" spans="22:24" ht="13.5">
      <c r="V301" s="430">
        <v>20170570</v>
      </c>
      <c r="W301" s="430" t="s">
        <v>965</v>
      </c>
      <c r="X301" s="447">
        <v>42856</v>
      </c>
    </row>
    <row r="302" spans="22:25" ht="13.5">
      <c r="V302" s="430">
        <v>20170735</v>
      </c>
      <c r="W302" s="430" t="s">
        <v>966</v>
      </c>
      <c r="X302" s="447">
        <v>42856</v>
      </c>
      <c r="Y302" s="447">
        <v>43100</v>
      </c>
    </row>
    <row r="303" spans="22:25" ht="13.5">
      <c r="V303" s="430">
        <v>20170740</v>
      </c>
      <c r="W303" s="430" t="s">
        <v>967</v>
      </c>
      <c r="X303" s="447">
        <v>42856</v>
      </c>
      <c r="Y303" s="447">
        <v>43100</v>
      </c>
    </row>
    <row r="304" spans="22:25" ht="13.5">
      <c r="V304" s="430">
        <v>20170745</v>
      </c>
      <c r="W304" s="430" t="s">
        <v>968</v>
      </c>
      <c r="X304" s="447">
        <v>42856</v>
      </c>
      <c r="Y304" s="447">
        <v>43100</v>
      </c>
    </row>
    <row r="305" spans="22:25" ht="13.5">
      <c r="V305" s="430">
        <v>20170734</v>
      </c>
      <c r="W305" s="430" t="s">
        <v>969</v>
      </c>
      <c r="X305" s="447">
        <v>42856</v>
      </c>
      <c r="Y305" s="447">
        <v>43100</v>
      </c>
    </row>
    <row r="306" spans="22:25" ht="13.5">
      <c r="V306" s="430">
        <v>20170741</v>
      </c>
      <c r="W306" s="430" t="s">
        <v>970</v>
      </c>
      <c r="X306" s="447">
        <v>42856</v>
      </c>
      <c r="Y306" s="447">
        <v>43100</v>
      </c>
    </row>
    <row r="307" spans="22:25" ht="13.5">
      <c r="V307" s="430">
        <v>20170739</v>
      </c>
      <c r="W307" s="430" t="s">
        <v>971</v>
      </c>
      <c r="X307" s="447">
        <v>42856</v>
      </c>
      <c r="Y307" s="447">
        <v>43100</v>
      </c>
    </row>
    <row r="308" spans="22:24" ht="13.5">
      <c r="V308" s="430">
        <v>20170571</v>
      </c>
      <c r="W308" s="430" t="s">
        <v>972</v>
      </c>
      <c r="X308" s="447">
        <v>42878</v>
      </c>
    </row>
    <row r="309" spans="22:25" ht="13.5">
      <c r="V309" s="430">
        <v>20170572</v>
      </c>
      <c r="W309" s="430" t="s">
        <v>973</v>
      </c>
      <c r="X309" s="447">
        <v>42878</v>
      </c>
      <c r="Y309" s="447">
        <v>43037</v>
      </c>
    </row>
    <row r="310" spans="22:25" ht="13.5">
      <c r="V310" s="430">
        <v>20170573</v>
      </c>
      <c r="W310" s="430" t="s">
        <v>974</v>
      </c>
      <c r="X310" s="447">
        <v>42878</v>
      </c>
      <c r="Y310" s="447">
        <v>43037</v>
      </c>
    </row>
    <row r="311" spans="22:24" ht="13.5">
      <c r="V311" s="430">
        <v>20170988</v>
      </c>
      <c r="W311" s="430" t="s">
        <v>975</v>
      </c>
      <c r="X311" s="447">
        <v>42917</v>
      </c>
    </row>
    <row r="312" spans="22:24" ht="13.5">
      <c r="V312" s="430">
        <v>20170659</v>
      </c>
      <c r="W312" s="430" t="s">
        <v>976</v>
      </c>
      <c r="X312" s="447">
        <v>42917</v>
      </c>
    </row>
    <row r="313" spans="22:24" ht="13.5">
      <c r="V313" s="430">
        <v>20170658</v>
      </c>
      <c r="W313" s="430" t="s">
        <v>977</v>
      </c>
      <c r="X313" s="447">
        <v>42917</v>
      </c>
    </row>
    <row r="314" spans="22:24" ht="13.5">
      <c r="V314" s="430">
        <v>20170750</v>
      </c>
      <c r="W314" s="430" t="s">
        <v>978</v>
      </c>
      <c r="X314" s="447">
        <v>42948</v>
      </c>
    </row>
    <row r="315" spans="22:25" ht="13.5">
      <c r="V315" s="430">
        <v>20170939</v>
      </c>
      <c r="W315" s="430" t="s">
        <v>979</v>
      </c>
      <c r="X315" s="447">
        <v>42979</v>
      </c>
      <c r="Y315" s="447">
        <v>43131</v>
      </c>
    </row>
    <row r="316" spans="22:25" ht="13.5">
      <c r="V316" s="430">
        <v>20170933</v>
      </c>
      <c r="W316" s="430" t="s">
        <v>980</v>
      </c>
      <c r="X316" s="447">
        <v>42979</v>
      </c>
      <c r="Y316" s="447">
        <v>43100</v>
      </c>
    </row>
    <row r="317" spans="22:25" ht="13.5">
      <c r="V317" s="430">
        <v>20170938</v>
      </c>
      <c r="W317" s="430" t="s">
        <v>981</v>
      </c>
      <c r="X317" s="447">
        <v>42979</v>
      </c>
      <c r="Y317" s="447">
        <v>43131</v>
      </c>
    </row>
    <row r="318" spans="22:24" ht="13.5">
      <c r="V318" s="430">
        <v>20170934</v>
      </c>
      <c r="W318" s="430" t="s">
        <v>982</v>
      </c>
      <c r="X318" s="447">
        <v>42979</v>
      </c>
    </row>
    <row r="319" spans="22:24" ht="13.5">
      <c r="V319" s="430">
        <v>20170989</v>
      </c>
      <c r="W319" s="430" t="s">
        <v>983</v>
      </c>
      <c r="X319" s="447">
        <v>43009</v>
      </c>
    </row>
    <row r="320" spans="22:25" ht="13.5">
      <c r="V320" s="430">
        <v>20171032</v>
      </c>
      <c r="W320" s="430" t="s">
        <v>984</v>
      </c>
      <c r="X320" s="447">
        <v>43009</v>
      </c>
      <c r="Y320" s="447">
        <v>43159</v>
      </c>
    </row>
    <row r="321" spans="22:24" ht="13.5">
      <c r="V321" s="430">
        <v>20171033</v>
      </c>
      <c r="W321" s="430" t="s">
        <v>985</v>
      </c>
      <c r="X321" s="447">
        <v>43040</v>
      </c>
    </row>
    <row r="322" spans="22:24" ht="13.5">
      <c r="V322" s="430">
        <v>20171034</v>
      </c>
      <c r="W322" s="430" t="s">
        <v>986</v>
      </c>
      <c r="X322" s="447">
        <v>43040</v>
      </c>
    </row>
    <row r="323" spans="22:24" ht="13.5">
      <c r="V323" s="430">
        <v>20171065</v>
      </c>
      <c r="W323" s="430" t="s">
        <v>987</v>
      </c>
      <c r="X323" s="447">
        <v>43070</v>
      </c>
    </row>
    <row r="324" spans="22:24" ht="13.5">
      <c r="V324" s="430">
        <v>20171066</v>
      </c>
      <c r="W324" s="430" t="s">
        <v>988</v>
      </c>
      <c r="X324" s="447">
        <v>43070</v>
      </c>
    </row>
    <row r="325" spans="22:24" ht="13.5">
      <c r="V325" s="430">
        <v>20180018</v>
      </c>
      <c r="W325" s="430" t="s">
        <v>989</v>
      </c>
      <c r="X325" s="447">
        <v>43101</v>
      </c>
    </row>
    <row r="326" spans="22:24" ht="13.5">
      <c r="V326" s="430">
        <v>20180017</v>
      </c>
      <c r="W326" s="430" t="s">
        <v>990</v>
      </c>
      <c r="X326" s="447">
        <v>43101</v>
      </c>
    </row>
    <row r="327" spans="22:24" ht="13.5">
      <c r="V327" s="430">
        <v>20180027</v>
      </c>
      <c r="W327" s="430" t="s">
        <v>991</v>
      </c>
      <c r="X327" s="447">
        <v>43102</v>
      </c>
    </row>
    <row r="328" spans="22:24" ht="13.5">
      <c r="V328" s="430">
        <v>20180256</v>
      </c>
      <c r="W328" s="430" t="s">
        <v>992</v>
      </c>
      <c r="X328" s="447">
        <v>43132</v>
      </c>
    </row>
    <row r="329" spans="22:24" ht="13.5">
      <c r="V329" s="430">
        <v>20180252</v>
      </c>
      <c r="W329" s="430" t="s">
        <v>993</v>
      </c>
      <c r="X329" s="447">
        <v>43132</v>
      </c>
    </row>
    <row r="330" spans="22:24" ht="13.5">
      <c r="V330" s="430">
        <v>20180253</v>
      </c>
      <c r="W330" s="430" t="s">
        <v>994</v>
      </c>
      <c r="X330" s="447">
        <v>43132</v>
      </c>
    </row>
    <row r="331" spans="22:24" ht="13.5">
      <c r="V331" s="430">
        <v>20180250</v>
      </c>
      <c r="W331" s="430" t="s">
        <v>995</v>
      </c>
      <c r="X331" s="447">
        <v>43132</v>
      </c>
    </row>
    <row r="332" spans="22:24" ht="13.5">
      <c r="V332" s="430">
        <v>20180359</v>
      </c>
      <c r="W332" s="430" t="s">
        <v>996</v>
      </c>
      <c r="X332" s="447">
        <v>43160</v>
      </c>
    </row>
    <row r="333" spans="22:24" ht="13.5">
      <c r="V333" s="430">
        <v>20180350</v>
      </c>
      <c r="W333" s="430" t="s">
        <v>955</v>
      </c>
      <c r="X333" s="447">
        <v>43160</v>
      </c>
    </row>
    <row r="334" spans="22:24" ht="13.5">
      <c r="V334" s="430">
        <v>20180360</v>
      </c>
      <c r="W334" s="430" t="s">
        <v>997</v>
      </c>
      <c r="X334" s="447">
        <v>43160</v>
      </c>
    </row>
    <row r="335" spans="22:24" ht="13.5">
      <c r="V335" s="430">
        <v>20180347</v>
      </c>
      <c r="W335" s="430" t="s">
        <v>957</v>
      </c>
      <c r="X335" s="447">
        <v>43160</v>
      </c>
    </row>
    <row r="336" spans="22:24" ht="13.5">
      <c r="V336" s="430">
        <v>20180358</v>
      </c>
      <c r="W336" s="430" t="s">
        <v>958</v>
      </c>
      <c r="X336" s="447">
        <v>43160</v>
      </c>
    </row>
    <row r="337" spans="22:24" ht="13.5">
      <c r="V337" s="430">
        <v>20180357</v>
      </c>
      <c r="W337" s="430" t="s">
        <v>959</v>
      </c>
      <c r="X337" s="447">
        <v>43160</v>
      </c>
    </row>
    <row r="338" spans="22:24" ht="13.5">
      <c r="V338" s="430">
        <v>20180344</v>
      </c>
      <c r="W338" s="430" t="s">
        <v>998</v>
      </c>
      <c r="X338" s="447">
        <v>43160</v>
      </c>
    </row>
    <row r="339" spans="22:24" ht="13.5">
      <c r="V339" s="430">
        <v>20180351</v>
      </c>
      <c r="W339" s="430" t="s">
        <v>960</v>
      </c>
      <c r="X339" s="447">
        <v>43160</v>
      </c>
    </row>
    <row r="340" spans="22:24" ht="13.5">
      <c r="V340" s="430">
        <v>20180355</v>
      </c>
      <c r="W340" s="430" t="s">
        <v>964</v>
      </c>
      <c r="X340" s="447">
        <v>43160</v>
      </c>
    </row>
    <row r="341" spans="22:24" ht="13.5">
      <c r="V341" s="430">
        <v>20180353</v>
      </c>
      <c r="W341" s="430" t="s">
        <v>967</v>
      </c>
      <c r="X341" s="447">
        <v>43160</v>
      </c>
    </row>
    <row r="342" spans="22:24" ht="13.5">
      <c r="V342" s="430">
        <v>20180356</v>
      </c>
      <c r="W342" s="430" t="s">
        <v>968</v>
      </c>
      <c r="X342" s="447">
        <v>43160</v>
      </c>
    </row>
    <row r="343" spans="22:24" ht="13.5">
      <c r="V343" s="430">
        <v>20180348</v>
      </c>
      <c r="W343" s="430" t="s">
        <v>969</v>
      </c>
      <c r="X343" s="447">
        <v>43160</v>
      </c>
    </row>
    <row r="344" spans="22:24" ht="13.5">
      <c r="V344" s="430">
        <v>20180343</v>
      </c>
      <c r="W344" s="430" t="s">
        <v>999</v>
      </c>
      <c r="X344" s="447">
        <v>43160</v>
      </c>
    </row>
    <row r="345" spans="22:24" ht="13.5">
      <c r="V345" s="430">
        <v>20180354</v>
      </c>
      <c r="W345" s="430" t="s">
        <v>970</v>
      </c>
      <c r="X345" s="447">
        <v>43160</v>
      </c>
    </row>
    <row r="346" spans="22:24" ht="13.5">
      <c r="V346" s="430">
        <v>20180352</v>
      </c>
      <c r="W346" s="430" t="s">
        <v>971</v>
      </c>
      <c r="X346" s="447">
        <v>43160</v>
      </c>
    </row>
    <row r="347" spans="22:24" ht="13.5">
      <c r="V347" s="430">
        <v>20180349</v>
      </c>
      <c r="W347" s="430" t="s">
        <v>1000</v>
      </c>
      <c r="X347" s="447">
        <v>43160</v>
      </c>
    </row>
    <row r="348" spans="22:24" ht="13.5">
      <c r="V348" s="430">
        <v>20180342</v>
      </c>
      <c r="W348" s="430" t="s">
        <v>969</v>
      </c>
      <c r="X348" s="447">
        <v>43160</v>
      </c>
    </row>
    <row r="349" spans="22:24" ht="13.5">
      <c r="V349" s="430">
        <v>20180346</v>
      </c>
      <c r="W349" s="430" t="s">
        <v>1001</v>
      </c>
      <c r="X349" s="447">
        <v>43160</v>
      </c>
    </row>
    <row r="350" spans="22:24" ht="13.5">
      <c r="V350" s="430">
        <v>20180345</v>
      </c>
      <c r="W350" s="430" t="s">
        <v>1002</v>
      </c>
      <c r="X350" s="447">
        <v>43160</v>
      </c>
    </row>
    <row r="351" spans="22:24" ht="13.5">
      <c r="V351" s="430">
        <v>20180434</v>
      </c>
      <c r="W351" s="430" t="s">
        <v>979</v>
      </c>
      <c r="X351" s="447">
        <v>43191</v>
      </c>
    </row>
    <row r="352" spans="22:24" ht="13.5">
      <c r="V352" s="430">
        <v>20180436</v>
      </c>
      <c r="W352" s="430" t="s">
        <v>1003</v>
      </c>
      <c r="X352" s="447">
        <v>43191</v>
      </c>
    </row>
    <row r="353" spans="22:24" ht="13.5">
      <c r="V353" s="430">
        <v>20180437</v>
      </c>
      <c r="W353" s="430" t="s">
        <v>1004</v>
      </c>
      <c r="X353" s="447">
        <v>43191</v>
      </c>
    </row>
    <row r="354" spans="22:24" ht="13.5">
      <c r="V354" s="430">
        <v>20180433</v>
      </c>
      <c r="W354" s="430" t="s">
        <v>981</v>
      </c>
      <c r="X354" s="447">
        <v>43191</v>
      </c>
    </row>
    <row r="355" spans="22:24" ht="13.5">
      <c r="V355" s="430">
        <v>20180435</v>
      </c>
      <c r="W355" s="430" t="s">
        <v>1005</v>
      </c>
      <c r="X355" s="447">
        <v>43191</v>
      </c>
    </row>
    <row r="356" spans="22:24" ht="13.5">
      <c r="V356" s="430">
        <v>20150387</v>
      </c>
      <c r="W356" s="430" t="s">
        <v>1006</v>
      </c>
      <c r="X356" s="447">
        <v>42309</v>
      </c>
    </row>
    <row r="357" spans="22:24" ht="13.5">
      <c r="V357" s="430">
        <v>20160764</v>
      </c>
      <c r="W357" s="430" t="s">
        <v>1007</v>
      </c>
      <c r="X357" s="447">
        <v>42614</v>
      </c>
    </row>
    <row r="358" spans="22:24" ht="13.5">
      <c r="V358" s="430">
        <v>20160855</v>
      </c>
      <c r="W358" s="430" t="s">
        <v>1008</v>
      </c>
      <c r="X358" s="447">
        <v>42675</v>
      </c>
    </row>
    <row r="359" spans="22:24" ht="13.5">
      <c r="V359" s="430">
        <v>20160871</v>
      </c>
      <c r="W359" s="430" t="s">
        <v>1009</v>
      </c>
      <c r="X359" s="447">
        <v>42675</v>
      </c>
    </row>
    <row r="360" spans="22:24" ht="13.5">
      <c r="V360" s="430">
        <v>201109009</v>
      </c>
      <c r="W360" s="430" t="s">
        <v>678</v>
      </c>
      <c r="X360" s="447">
        <v>40848</v>
      </c>
    </row>
    <row r="361" spans="22:25" ht="13.5">
      <c r="V361" s="430">
        <v>201109008</v>
      </c>
      <c r="W361" s="430" t="s">
        <v>680</v>
      </c>
      <c r="X361" s="447">
        <v>40848</v>
      </c>
      <c r="Y361" s="447">
        <v>42853</v>
      </c>
    </row>
    <row r="362" spans="22:24" ht="13.5">
      <c r="V362" s="430">
        <v>201209002</v>
      </c>
      <c r="W362" s="430" t="s">
        <v>715</v>
      </c>
      <c r="X362" s="447">
        <v>40969</v>
      </c>
    </row>
    <row r="363" spans="22:25" ht="13.5">
      <c r="V363" s="430">
        <v>20140029</v>
      </c>
      <c r="W363" s="430" t="s">
        <v>918</v>
      </c>
      <c r="X363" s="447">
        <v>41640</v>
      </c>
      <c r="Y363" s="447">
        <v>43100</v>
      </c>
    </row>
    <row r="364" spans="22:24" ht="13.5">
      <c r="V364" s="430">
        <v>20180015</v>
      </c>
      <c r="W364" s="430" t="s">
        <v>1010</v>
      </c>
      <c r="X364" s="447">
        <v>43101</v>
      </c>
    </row>
    <row r="365" spans="22:25" ht="13.5">
      <c r="V365" s="430">
        <v>200909026</v>
      </c>
      <c r="W365" s="430" t="s">
        <v>1011</v>
      </c>
      <c r="X365" s="447">
        <v>40118</v>
      </c>
      <c r="Y365" s="447">
        <v>40178</v>
      </c>
    </row>
  </sheetData>
  <sheetProtection/>
  <mergeCells count="3">
    <mergeCell ref="A1:O3"/>
    <mergeCell ref="B4:C4"/>
    <mergeCell ref="A29:N29"/>
  </mergeCells>
  <printOptions horizontalCentered="1" verticalCentered="1"/>
  <pageMargins left="0.1968503937007874" right="0.1968503937007874" top="0" bottom="0" header="0" footer="0"/>
  <pageSetup horizontalDpi="600" verticalDpi="600" orientation="landscape" paperSize="9" scale="90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F22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19.28125" style="2" customWidth="1"/>
    <col min="2" max="2" width="21.28125" style="2" customWidth="1"/>
    <col min="3" max="4" width="15.421875" style="2" customWidth="1"/>
    <col min="5" max="5" width="20.8515625" style="2" customWidth="1"/>
    <col min="6" max="6" width="26.8515625" style="2" customWidth="1"/>
    <col min="7" max="16384" width="9.00390625" style="2" customWidth="1"/>
  </cols>
  <sheetData>
    <row r="1" spans="1:6" ht="34.5" customHeight="1">
      <c r="A1" s="518" t="s">
        <v>258</v>
      </c>
      <c r="B1" s="518"/>
      <c r="C1" s="518"/>
      <c r="D1" s="518"/>
      <c r="E1" s="518"/>
      <c r="F1" s="518"/>
    </row>
    <row r="2" spans="1:6" s="14" customFormat="1" ht="15" customHeight="1">
      <c r="A2" s="575" t="s">
        <v>658</v>
      </c>
      <c r="B2" s="575"/>
      <c r="C2" s="575"/>
      <c r="D2" s="575"/>
      <c r="E2" s="575"/>
      <c r="F2" s="575"/>
    </row>
    <row r="3" spans="1:6" s="14" customFormat="1" ht="9.75" customHeight="1">
      <c r="A3" s="124"/>
      <c r="B3" s="124"/>
      <c r="C3" s="124"/>
      <c r="D3" s="124"/>
      <c r="E3" s="124"/>
      <c r="F3" s="124"/>
    </row>
    <row r="4" spans="1:6" s="14" customFormat="1" ht="19.5" customHeight="1" thickBot="1">
      <c r="A4" s="519" t="s">
        <v>25</v>
      </c>
      <c r="B4" s="519"/>
      <c r="C4" s="519"/>
      <c r="D4" s="519"/>
      <c r="E4" s="519"/>
      <c r="F4" s="519"/>
    </row>
    <row r="5" spans="1:6" ht="30" customHeight="1">
      <c r="A5" s="522" t="s">
        <v>40</v>
      </c>
      <c r="B5" s="524" t="s">
        <v>259</v>
      </c>
      <c r="C5" s="591" t="s">
        <v>260</v>
      </c>
      <c r="D5" s="592"/>
      <c r="E5" s="524" t="s">
        <v>261</v>
      </c>
      <c r="F5" s="526" t="s">
        <v>41</v>
      </c>
    </row>
    <row r="6" spans="1:6" ht="30" customHeight="1" thickBot="1">
      <c r="A6" s="523"/>
      <c r="B6" s="525"/>
      <c r="C6" s="287" t="s">
        <v>262</v>
      </c>
      <c r="D6" s="288" t="s">
        <v>263</v>
      </c>
      <c r="E6" s="525"/>
      <c r="F6" s="527"/>
    </row>
    <row r="7" spans="1:6" ht="24" customHeight="1">
      <c r="A7" s="47"/>
      <c r="B7" s="289"/>
      <c r="C7" s="290" t="s">
        <v>264</v>
      </c>
      <c r="D7" s="291"/>
      <c r="E7" s="292"/>
      <c r="F7" s="49"/>
    </row>
    <row r="8" spans="1:6" ht="24" customHeight="1">
      <c r="A8" s="47"/>
      <c r="B8" s="289"/>
      <c r="C8" s="293"/>
      <c r="D8" s="289"/>
      <c r="E8" s="292"/>
      <c r="F8" s="49"/>
    </row>
    <row r="9" spans="1:6" ht="24" customHeight="1">
      <c r="A9" s="47"/>
      <c r="B9" s="289"/>
      <c r="C9" s="293" t="s">
        <v>265</v>
      </c>
      <c r="D9" s="289"/>
      <c r="E9" s="292"/>
      <c r="F9" s="49"/>
    </row>
    <row r="10" spans="1:6" ht="24" customHeight="1">
      <c r="A10" s="47"/>
      <c r="B10" s="289"/>
      <c r="C10" s="293"/>
      <c r="D10" s="289"/>
      <c r="E10" s="292"/>
      <c r="F10" s="49"/>
    </row>
    <row r="11" spans="1:6" ht="24" customHeight="1">
      <c r="A11" s="47"/>
      <c r="B11" s="289"/>
      <c r="C11" s="293" t="s">
        <v>266</v>
      </c>
      <c r="D11" s="289"/>
      <c r="E11" s="292"/>
      <c r="F11" s="49"/>
    </row>
    <row r="12" spans="1:6" ht="24" customHeight="1">
      <c r="A12" s="47"/>
      <c r="B12" s="289"/>
      <c r="C12" s="293"/>
      <c r="D12" s="289"/>
      <c r="E12" s="292"/>
      <c r="F12" s="49"/>
    </row>
    <row r="13" spans="1:6" ht="24" customHeight="1">
      <c r="A13" s="47"/>
      <c r="B13" s="289"/>
      <c r="C13" s="293" t="s">
        <v>267</v>
      </c>
      <c r="D13" s="289"/>
      <c r="E13" s="292"/>
      <c r="F13" s="49"/>
    </row>
    <row r="14" spans="1:6" ht="24" customHeight="1">
      <c r="A14" s="47"/>
      <c r="B14" s="289"/>
      <c r="C14" s="293"/>
      <c r="D14" s="289"/>
      <c r="E14" s="292"/>
      <c r="F14" s="49"/>
    </row>
    <row r="15" spans="1:6" ht="24" customHeight="1">
      <c r="A15" s="47"/>
      <c r="B15" s="294"/>
      <c r="C15" s="186" t="s">
        <v>268</v>
      </c>
      <c r="D15" s="294"/>
      <c r="E15" s="292"/>
      <c r="F15" s="49"/>
    </row>
    <row r="16" spans="1:6" ht="24" customHeight="1">
      <c r="A16" s="47"/>
      <c r="B16" s="294"/>
      <c r="C16" s="186"/>
      <c r="D16" s="294"/>
      <c r="E16" s="292"/>
      <c r="F16" s="49"/>
    </row>
    <row r="17" spans="1:6" ht="24" customHeight="1">
      <c r="A17" s="47"/>
      <c r="B17" s="294"/>
      <c r="C17" s="186" t="s">
        <v>269</v>
      </c>
      <c r="D17" s="294"/>
      <c r="E17" s="292"/>
      <c r="F17" s="49"/>
    </row>
    <row r="18" spans="1:6" ht="24" customHeight="1" thickBot="1">
      <c r="A18" s="295"/>
      <c r="B18" s="296"/>
      <c r="C18" s="189"/>
      <c r="D18" s="296"/>
      <c r="E18" s="297"/>
      <c r="F18" s="298"/>
    </row>
    <row r="19" spans="1:6" ht="30" customHeight="1" thickBot="1">
      <c r="A19" s="129" t="s">
        <v>270</v>
      </c>
      <c r="B19" s="247">
        <f>SUM(B7:B18)</f>
        <v>0</v>
      </c>
      <c r="C19" s="247">
        <f>SUM(C7:C18)</f>
        <v>0</v>
      </c>
      <c r="D19" s="247">
        <f>SUM(D7:D18)</f>
        <v>0</v>
      </c>
      <c r="E19" s="247">
        <f>SUM(E7:E18)</f>
        <v>0</v>
      </c>
      <c r="F19" s="32"/>
    </row>
    <row r="20" spans="1:6" ht="21.75" customHeight="1">
      <c r="A20" s="567"/>
      <c r="B20" s="567"/>
      <c r="C20" s="567"/>
      <c r="D20" s="567"/>
      <c r="E20" s="567"/>
      <c r="F20" s="567"/>
    </row>
    <row r="21" spans="1:6" ht="21.75" customHeight="1">
      <c r="A21" s="530"/>
      <c r="B21" s="530"/>
      <c r="C21" s="530"/>
      <c r="D21" s="530"/>
      <c r="E21" s="530"/>
      <c r="F21" s="530"/>
    </row>
    <row r="22" spans="1:6" ht="21.75" customHeight="1">
      <c r="A22" s="530"/>
      <c r="B22" s="530"/>
      <c r="C22" s="530"/>
      <c r="D22" s="530"/>
      <c r="E22" s="530"/>
      <c r="F22" s="530"/>
    </row>
  </sheetData>
  <sheetProtection/>
  <mergeCells count="11">
    <mergeCell ref="A20:F20"/>
    <mergeCell ref="A21:F21"/>
    <mergeCell ref="A22:F22"/>
    <mergeCell ref="A1:F1"/>
    <mergeCell ref="A2:F2"/>
    <mergeCell ref="A4:F4"/>
    <mergeCell ref="A5:A6"/>
    <mergeCell ref="B5:B6"/>
    <mergeCell ref="C5:D5"/>
    <mergeCell ref="E5:E6"/>
    <mergeCell ref="F5:F6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scale="99" r:id="rId2"/>
  <headerFooter alignWithMargins="0">
    <oddFooter>&amp;C- &amp;P -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F16"/>
  <sheetViews>
    <sheetView showGridLines="0" view="pageBreakPreview" zoomScaleSheetLayoutView="100" zoomScalePageLayoutView="0" workbookViewId="0" topLeftCell="A1">
      <selection activeCell="A12" sqref="A12"/>
    </sheetView>
  </sheetViews>
  <sheetFormatPr defaultColWidth="9.140625" defaultRowHeight="15"/>
  <cols>
    <col min="1" max="1" width="30.8515625" style="2" customWidth="1"/>
    <col min="2" max="5" width="19.57421875" style="2" customWidth="1"/>
    <col min="6" max="6" width="15.140625" style="2" customWidth="1"/>
    <col min="7" max="16384" width="9.00390625" style="2" customWidth="1"/>
  </cols>
  <sheetData>
    <row r="1" spans="1:6" ht="34.5" customHeight="1">
      <c r="A1" s="518" t="s">
        <v>271</v>
      </c>
      <c r="B1" s="518"/>
      <c r="C1" s="518"/>
      <c r="D1" s="518"/>
      <c r="E1" s="518"/>
      <c r="F1" s="518"/>
    </row>
    <row r="2" spans="1:6" ht="9.75" customHeight="1">
      <c r="A2" s="123"/>
      <c r="B2" s="123"/>
      <c r="C2" s="123"/>
      <c r="D2" s="123"/>
      <c r="E2" s="123"/>
      <c r="F2" s="123"/>
    </row>
    <row r="3" spans="1:6" s="14" customFormat="1" ht="19.5" customHeight="1" thickBot="1">
      <c r="A3" s="545" t="s">
        <v>272</v>
      </c>
      <c r="B3" s="545"/>
      <c r="C3" s="545"/>
      <c r="D3" s="545"/>
      <c r="E3" s="545"/>
      <c r="F3" s="545"/>
    </row>
    <row r="4" spans="1:6" ht="33" customHeight="1" thickBot="1">
      <c r="A4" s="299" t="s">
        <v>273</v>
      </c>
      <c r="B4" s="300" t="s">
        <v>57</v>
      </c>
      <c r="C4" s="300" t="s">
        <v>274</v>
      </c>
      <c r="D4" s="300" t="s">
        <v>275</v>
      </c>
      <c r="E4" s="300" t="s">
        <v>60</v>
      </c>
      <c r="F4" s="301" t="s">
        <v>276</v>
      </c>
    </row>
    <row r="5" spans="1:6" s="303" customFormat="1" ht="30" customHeight="1">
      <c r="A5" s="302" t="s">
        <v>277</v>
      </c>
      <c r="B5" s="94">
        <f>B6</f>
        <v>0</v>
      </c>
      <c r="C5" s="94">
        <f>C6</f>
        <v>0</v>
      </c>
      <c r="D5" s="94">
        <f>D6</f>
        <v>0</v>
      </c>
      <c r="E5" s="94">
        <f>E6</f>
        <v>0</v>
      </c>
      <c r="F5" s="58"/>
    </row>
    <row r="6" spans="1:6" s="303" customFormat="1" ht="30" customHeight="1">
      <c r="A6" s="304" t="s">
        <v>0</v>
      </c>
      <c r="B6" s="142"/>
      <c r="C6" s="142"/>
      <c r="D6" s="142"/>
      <c r="E6" s="60">
        <f>B6-C6+D6</f>
        <v>0</v>
      </c>
      <c r="F6" s="143"/>
    </row>
    <row r="7" spans="1:6" s="303" customFormat="1" ht="30" customHeight="1">
      <c r="A7" s="305" t="s">
        <v>278</v>
      </c>
      <c r="B7" s="142">
        <v>0</v>
      </c>
      <c r="C7" s="142"/>
      <c r="D7" s="142">
        <f>SUM(D8:D11)</f>
        <v>0</v>
      </c>
      <c r="E7" s="142">
        <f>SUM(E8:E11)</f>
        <v>0</v>
      </c>
      <c r="F7" s="143"/>
    </row>
    <row r="8" spans="1:6" s="303" customFormat="1" ht="30" customHeight="1">
      <c r="A8" s="304" t="s">
        <v>1</v>
      </c>
      <c r="B8" s="142">
        <v>0</v>
      </c>
      <c r="C8" s="142"/>
      <c r="D8" s="142"/>
      <c r="E8" s="60">
        <f>B8-C8+D8</f>
        <v>0</v>
      </c>
      <c r="F8" s="143"/>
    </row>
    <row r="9" spans="1:6" s="303" customFormat="1" ht="30" customHeight="1">
      <c r="A9" s="304" t="s">
        <v>279</v>
      </c>
      <c r="B9" s="142">
        <v>0</v>
      </c>
      <c r="C9" s="142"/>
      <c r="D9" s="142"/>
      <c r="E9" s="60">
        <f>B9-C9+D9</f>
        <v>0</v>
      </c>
      <c r="F9" s="143"/>
    </row>
    <row r="10" spans="1:6" s="303" customFormat="1" ht="30" customHeight="1">
      <c r="A10" s="304" t="s">
        <v>280</v>
      </c>
      <c r="B10" s="142">
        <v>0</v>
      </c>
      <c r="C10" s="142"/>
      <c r="D10" s="142"/>
      <c r="E10" s="60">
        <f>B10-C10+D10</f>
        <v>0</v>
      </c>
      <c r="F10" s="143"/>
    </row>
    <row r="11" spans="1:6" s="303" customFormat="1" ht="30" customHeight="1">
      <c r="A11" s="304" t="s">
        <v>2</v>
      </c>
      <c r="B11" s="142">
        <v>0</v>
      </c>
      <c r="C11" s="142"/>
      <c r="D11" s="142"/>
      <c r="E11" s="60">
        <f>B11-C11+D11</f>
        <v>0</v>
      </c>
      <c r="F11" s="143"/>
    </row>
    <row r="12" spans="1:6" s="303" customFormat="1" ht="30" customHeight="1">
      <c r="A12" s="304" t="s">
        <v>3</v>
      </c>
      <c r="B12" s="142"/>
      <c r="C12" s="142"/>
      <c r="D12" s="142"/>
      <c r="E12" s="60">
        <f>B12-C12+D12</f>
        <v>0</v>
      </c>
      <c r="F12" s="143"/>
    </row>
    <row r="13" spans="1:6" s="303" customFormat="1" ht="30" customHeight="1">
      <c r="A13" s="305" t="s">
        <v>281</v>
      </c>
      <c r="B13" s="142">
        <f>SUM(B14:B15)</f>
        <v>0</v>
      </c>
      <c r="C13" s="142">
        <f>SUM(C14:C15)</f>
        <v>0</v>
      </c>
      <c r="D13" s="142">
        <f>SUM(D14:D15)</f>
        <v>0</v>
      </c>
      <c r="E13" s="142">
        <f>SUM(E14:E15)</f>
        <v>0</v>
      </c>
      <c r="F13" s="143"/>
    </row>
    <row r="14" spans="1:6" s="303" customFormat="1" ht="30" customHeight="1">
      <c r="A14" s="304" t="s">
        <v>282</v>
      </c>
      <c r="B14" s="142"/>
      <c r="C14" s="142"/>
      <c r="D14" s="142"/>
      <c r="E14" s="60">
        <f>B14-C14+D14</f>
        <v>0</v>
      </c>
      <c r="F14" s="143"/>
    </row>
    <row r="15" spans="1:6" s="303" customFormat="1" ht="30" customHeight="1" thickBot="1">
      <c r="A15" s="306" t="s">
        <v>283</v>
      </c>
      <c r="B15" s="307"/>
      <c r="C15" s="307"/>
      <c r="D15" s="307"/>
      <c r="E15" s="212">
        <f>B15-C15+D15</f>
        <v>0</v>
      </c>
      <c r="F15" s="308"/>
    </row>
    <row r="16" spans="1:6" ht="30" customHeight="1" thickBot="1">
      <c r="A16" s="309" t="s">
        <v>284</v>
      </c>
      <c r="B16" s="310">
        <f>B5+B7+B13</f>
        <v>0</v>
      </c>
      <c r="C16" s="310">
        <f>C5+C7+C13</f>
        <v>0</v>
      </c>
      <c r="D16" s="310">
        <f>D5+D7+D13</f>
        <v>0</v>
      </c>
      <c r="E16" s="310">
        <f>E5+E7+E13</f>
        <v>0</v>
      </c>
      <c r="F16" s="311"/>
    </row>
  </sheetData>
  <sheetProtection/>
  <mergeCells count="2">
    <mergeCell ref="A1:F1"/>
    <mergeCell ref="A3:F3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2"/>
  <headerFooter alignWithMargins="0">
    <oddFooter>&amp;C- &amp;P -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D19"/>
  <sheetViews>
    <sheetView showGridLines="0" view="pageBreakPreview" zoomScaleSheetLayoutView="100" zoomScalePageLayoutView="0" workbookViewId="0" topLeftCell="A1">
      <selection activeCell="C18" sqref="C18"/>
    </sheetView>
  </sheetViews>
  <sheetFormatPr defaultColWidth="9.140625" defaultRowHeight="15"/>
  <cols>
    <col min="1" max="1" width="25.28125" style="1" customWidth="1"/>
    <col min="2" max="2" width="24.7109375" style="2" customWidth="1"/>
    <col min="3" max="3" width="40.421875" style="2" customWidth="1"/>
    <col min="4" max="4" width="23.57421875" style="2" customWidth="1"/>
    <col min="5" max="16384" width="9.00390625" style="2" customWidth="1"/>
  </cols>
  <sheetData>
    <row r="1" spans="1:4" ht="34.5" customHeight="1">
      <c r="A1" s="518" t="s">
        <v>285</v>
      </c>
      <c r="B1" s="518"/>
      <c r="C1" s="518"/>
      <c r="D1" s="518"/>
    </row>
    <row r="2" spans="1:4" ht="9.75" customHeight="1">
      <c r="A2" s="127"/>
      <c r="B2" s="127"/>
      <c r="C2" s="127"/>
      <c r="D2" s="127"/>
    </row>
    <row r="3" spans="1:4" s="14" customFormat="1" ht="19.5" customHeight="1" thickBot="1">
      <c r="A3" s="519"/>
      <c r="B3" s="519"/>
      <c r="C3" s="519"/>
      <c r="D3" s="519"/>
    </row>
    <row r="4" spans="1:4" ht="30" customHeight="1" thickBot="1">
      <c r="A4" s="54" t="s">
        <v>40</v>
      </c>
      <c r="B4" s="131" t="s">
        <v>51</v>
      </c>
      <c r="C4" s="131" t="s">
        <v>123</v>
      </c>
      <c r="D4" s="56" t="s">
        <v>124</v>
      </c>
    </row>
    <row r="5" spans="1:4" ht="24" customHeight="1">
      <c r="A5" s="312" t="s">
        <v>286</v>
      </c>
      <c r="B5" s="313" t="s">
        <v>286</v>
      </c>
      <c r="C5" s="314">
        <v>4937445694</v>
      </c>
      <c r="D5" s="315"/>
    </row>
    <row r="6" spans="1:4" ht="24" customHeight="1">
      <c r="A6" s="169"/>
      <c r="B6" s="97" t="s">
        <v>287</v>
      </c>
      <c r="C6" s="316">
        <v>1053552925</v>
      </c>
      <c r="D6" s="317"/>
    </row>
    <row r="7" spans="1:4" ht="24" customHeight="1">
      <c r="A7" s="318"/>
      <c r="B7" s="72" t="s">
        <v>288</v>
      </c>
      <c r="C7" s="319">
        <f>SUM(C5:C6)</f>
        <v>5990998619</v>
      </c>
      <c r="D7" s="320"/>
    </row>
    <row r="8" spans="1:4" ht="24" customHeight="1">
      <c r="A8" s="128" t="s">
        <v>289</v>
      </c>
      <c r="B8" s="321" t="s">
        <v>290</v>
      </c>
      <c r="C8" s="322">
        <v>1230000</v>
      </c>
      <c r="D8" s="323"/>
    </row>
    <row r="9" spans="1:4" ht="24" customHeight="1">
      <c r="A9" s="169"/>
      <c r="B9" s="97"/>
      <c r="C9" s="324"/>
      <c r="D9" s="317"/>
    </row>
    <row r="10" spans="1:4" ht="24" customHeight="1">
      <c r="A10" s="318"/>
      <c r="B10" s="72" t="s">
        <v>109</v>
      </c>
      <c r="C10" s="319">
        <f>SUM(C8:C9)</f>
        <v>1230000</v>
      </c>
      <c r="D10" s="320"/>
    </row>
    <row r="11" spans="1:4" ht="24" customHeight="1">
      <c r="A11" s="325" t="s">
        <v>291</v>
      </c>
      <c r="B11" s="321" t="s">
        <v>291</v>
      </c>
      <c r="C11" s="326">
        <v>127181816</v>
      </c>
      <c r="D11" s="243"/>
    </row>
    <row r="12" spans="1:4" ht="24" customHeight="1">
      <c r="A12" s="169"/>
      <c r="B12" s="97"/>
      <c r="C12" s="324"/>
      <c r="D12" s="317"/>
    </row>
    <row r="13" spans="1:4" ht="24" customHeight="1">
      <c r="A13" s="318"/>
      <c r="B13" s="72" t="s">
        <v>109</v>
      </c>
      <c r="C13" s="319">
        <f>SUM(C11:C12)</f>
        <v>127181816</v>
      </c>
      <c r="D13" s="320"/>
    </row>
    <row r="14" spans="1:4" ht="24" customHeight="1">
      <c r="A14" s="128" t="s">
        <v>292</v>
      </c>
      <c r="B14" s="321" t="s">
        <v>292</v>
      </c>
      <c r="C14" s="322">
        <v>209092070</v>
      </c>
      <c r="D14" s="323"/>
    </row>
    <row r="15" spans="1:4" ht="24" customHeight="1">
      <c r="A15" s="169"/>
      <c r="B15" s="97" t="s">
        <v>293</v>
      </c>
      <c r="C15" s="324">
        <v>163332954</v>
      </c>
      <c r="D15" s="317"/>
    </row>
    <row r="16" spans="1:4" ht="24" customHeight="1">
      <c r="A16" s="318"/>
      <c r="B16" s="72" t="s">
        <v>109</v>
      </c>
      <c r="C16" s="319">
        <f>SUM(C14:C15)</f>
        <v>372425024</v>
      </c>
      <c r="D16" s="320"/>
    </row>
    <row r="17" spans="1:4" ht="24" customHeight="1">
      <c r="A17" s="169" t="s">
        <v>294</v>
      </c>
      <c r="B17" s="170"/>
      <c r="C17" s="171">
        <v>298050414</v>
      </c>
      <c r="D17" s="234"/>
    </row>
    <row r="18" spans="1:4" ht="24" customHeight="1">
      <c r="A18" s="318"/>
      <c r="B18" s="72" t="s">
        <v>109</v>
      </c>
      <c r="C18" s="319">
        <f>SUM(C17)</f>
        <v>298050414</v>
      </c>
      <c r="D18" s="320"/>
    </row>
    <row r="19" spans="1:4" ht="28.5" customHeight="1" thickBot="1">
      <c r="A19" s="223" t="s">
        <v>109</v>
      </c>
      <c r="B19" s="224"/>
      <c r="C19" s="225">
        <f>C7+C10+C13+C16+C18</f>
        <v>6789885873</v>
      </c>
      <c r="D19" s="327"/>
    </row>
  </sheetData>
  <sheetProtection/>
  <mergeCells count="2">
    <mergeCell ref="A1:D1"/>
    <mergeCell ref="A3:D3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2"/>
  <headerFooter alignWithMargins="0">
    <oddFooter>&amp;C- &amp;P -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1"/>
  <sheetViews>
    <sheetView showGridLines="0" view="pageBreakPreview" zoomScaleSheetLayoutView="100" zoomScalePageLayoutView="0" workbookViewId="0" topLeftCell="A1">
      <pane xSplit="2" ySplit="4" topLeftCell="C5" activePane="bottomRight" state="frozen"/>
      <selection pane="topLeft" activeCell="F4" sqref="F4:G4"/>
      <selection pane="topRight" activeCell="F4" sqref="F4:G4"/>
      <selection pane="bottomLeft" activeCell="F4" sqref="F4:G4"/>
      <selection pane="bottomRight" activeCell="D14" sqref="D14"/>
    </sheetView>
  </sheetViews>
  <sheetFormatPr defaultColWidth="9.140625" defaultRowHeight="15"/>
  <cols>
    <col min="1" max="1" width="14.7109375" style="2" customWidth="1"/>
    <col min="2" max="2" width="18.8515625" style="2" customWidth="1"/>
    <col min="3" max="3" width="32.140625" style="2" customWidth="1"/>
    <col min="4" max="4" width="45.421875" style="2" customWidth="1"/>
    <col min="5" max="5" width="24.8515625" style="2" customWidth="1"/>
    <col min="6" max="16384" width="9.00390625" style="2" customWidth="1"/>
  </cols>
  <sheetData>
    <row r="1" spans="1:5" ht="34.5" customHeight="1">
      <c r="A1" s="518" t="s">
        <v>295</v>
      </c>
      <c r="B1" s="518"/>
      <c r="C1" s="518"/>
      <c r="D1" s="518"/>
      <c r="E1" s="518"/>
    </row>
    <row r="2" spans="1:5" ht="9.75" customHeight="1">
      <c r="A2" s="127"/>
      <c r="B2" s="127"/>
      <c r="C2" s="127"/>
      <c r="D2" s="127"/>
      <c r="E2" s="127"/>
    </row>
    <row r="3" spans="1:5" s="14" customFormat="1" ht="19.5" customHeight="1" thickBot="1">
      <c r="A3" s="519" t="s">
        <v>296</v>
      </c>
      <c r="B3" s="519"/>
      <c r="C3" s="519"/>
      <c r="D3" s="519"/>
      <c r="E3" s="519"/>
    </row>
    <row r="4" spans="1:5" ht="36" customHeight="1" thickBot="1">
      <c r="A4" s="593" t="s">
        <v>297</v>
      </c>
      <c r="B4" s="594"/>
      <c r="C4" s="17" t="s">
        <v>298</v>
      </c>
      <c r="D4" s="17" t="s">
        <v>299</v>
      </c>
      <c r="E4" s="18" t="s">
        <v>300</v>
      </c>
    </row>
    <row r="5" spans="1:5" ht="58.5" customHeight="1">
      <c r="A5" s="578" t="s">
        <v>301</v>
      </c>
      <c r="B5" s="182" t="s">
        <v>302</v>
      </c>
      <c r="C5" s="328" t="s">
        <v>303</v>
      </c>
      <c r="D5" s="329">
        <v>6274033230</v>
      </c>
      <c r="E5" s="330"/>
    </row>
    <row r="6" spans="1:5" ht="58.5" customHeight="1">
      <c r="A6" s="577"/>
      <c r="B6" s="72" t="s">
        <v>304</v>
      </c>
      <c r="C6" s="331" t="s">
        <v>305</v>
      </c>
      <c r="D6" s="332">
        <f>1051411147+1733975000+362744797</f>
        <v>3148130944</v>
      </c>
      <c r="E6" s="323"/>
    </row>
    <row r="7" spans="1:5" ht="58.5" customHeight="1">
      <c r="A7" s="333"/>
      <c r="B7" s="334"/>
      <c r="C7" s="72" t="s">
        <v>306</v>
      </c>
      <c r="D7" s="319">
        <f>SUM(D5:D6)</f>
        <v>9422164174</v>
      </c>
      <c r="E7" s="237"/>
    </row>
    <row r="8" spans="1:5" ht="58.5" customHeight="1">
      <c r="A8" s="595" t="s">
        <v>307</v>
      </c>
      <c r="B8" s="335" t="s">
        <v>308</v>
      </c>
      <c r="C8" s="336" t="s">
        <v>309</v>
      </c>
      <c r="D8" s="337">
        <v>44506692</v>
      </c>
      <c r="E8" s="338"/>
    </row>
    <row r="9" spans="1:5" ht="58.5" customHeight="1">
      <c r="A9" s="577"/>
      <c r="B9" s="72" t="s">
        <v>310</v>
      </c>
      <c r="C9" s="336" t="s">
        <v>311</v>
      </c>
      <c r="D9" s="337">
        <v>2128834616</v>
      </c>
      <c r="E9" s="339"/>
    </row>
    <row r="10" spans="1:5" ht="58.5" customHeight="1" thickBot="1">
      <c r="A10" s="596"/>
      <c r="B10" s="179"/>
      <c r="C10" s="224" t="s">
        <v>306</v>
      </c>
      <c r="D10" s="225">
        <f>SUM(D8:D9)</f>
        <v>2173341308</v>
      </c>
      <c r="E10" s="226"/>
    </row>
    <row r="11" spans="1:5" ht="47.25" customHeight="1" thickBot="1">
      <c r="A11" s="543" t="s">
        <v>312</v>
      </c>
      <c r="B11" s="553"/>
      <c r="C11" s="340"/>
      <c r="D11" s="31">
        <f>SUM(D10,D7)</f>
        <v>11595505482</v>
      </c>
      <c r="E11" s="32"/>
    </row>
  </sheetData>
  <sheetProtection/>
  <mergeCells count="6">
    <mergeCell ref="A11:B11"/>
    <mergeCell ref="A1:E1"/>
    <mergeCell ref="A3:E3"/>
    <mergeCell ref="A4:B4"/>
    <mergeCell ref="A5:A6"/>
    <mergeCell ref="A8:A10"/>
  </mergeCells>
  <printOptions horizontalCentered="1"/>
  <pageMargins left="0.65" right="0.5" top="0.58" bottom="0.7480314960629921" header="0.3937007874015748" footer="0.3937007874015748"/>
  <pageSetup horizontalDpi="600" verticalDpi="600" orientation="landscape" paperSize="9" scale="96" r:id="rId2"/>
  <headerFooter alignWithMargins="0">
    <oddFooter>&amp;C- &amp;P -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"/>
  <sheetViews>
    <sheetView showGridLines="0" view="pageBreakPreview" zoomScaleSheetLayoutView="100" zoomScalePageLayoutView="0" workbookViewId="0" topLeftCell="A1">
      <selection activeCell="C25" sqref="C25"/>
    </sheetView>
  </sheetViews>
  <sheetFormatPr defaultColWidth="9.140625" defaultRowHeight="15"/>
  <cols>
    <col min="1" max="1" width="19.140625" style="2" customWidth="1"/>
    <col min="2" max="2" width="30.140625" style="2" customWidth="1"/>
    <col min="3" max="3" width="35.57421875" style="2" customWidth="1"/>
    <col min="4" max="4" width="19.00390625" style="2" customWidth="1"/>
    <col min="5" max="5" width="16.8515625" style="2" customWidth="1"/>
    <col min="6" max="16384" width="9.00390625" style="2" customWidth="1"/>
  </cols>
  <sheetData>
    <row r="1" spans="1:5" ht="34.5" customHeight="1">
      <c r="A1" s="518" t="s">
        <v>313</v>
      </c>
      <c r="B1" s="518"/>
      <c r="C1" s="518"/>
      <c r="D1" s="518"/>
      <c r="E1" s="518"/>
    </row>
    <row r="2" spans="1:5" ht="9.75" customHeight="1">
      <c r="A2" s="123"/>
      <c r="B2" s="123"/>
      <c r="C2" s="123"/>
      <c r="D2" s="123"/>
      <c r="E2" s="123"/>
    </row>
    <row r="3" spans="1:5" s="14" customFormat="1" ht="19.5" customHeight="1" thickBot="1">
      <c r="A3" s="519" t="s">
        <v>25</v>
      </c>
      <c r="B3" s="519"/>
      <c r="C3" s="519"/>
      <c r="D3" s="519"/>
      <c r="E3" s="519"/>
    </row>
    <row r="4" spans="1:5" ht="30" customHeight="1" thickBot="1">
      <c r="A4" s="214" t="s">
        <v>40</v>
      </c>
      <c r="B4" s="17" t="s">
        <v>314</v>
      </c>
      <c r="C4" s="17" t="s">
        <v>51</v>
      </c>
      <c r="D4" s="17" t="s">
        <v>123</v>
      </c>
      <c r="E4" s="18" t="s">
        <v>124</v>
      </c>
    </row>
    <row r="5" spans="1:5" ht="24" customHeight="1">
      <c r="A5" s="126" t="s">
        <v>315</v>
      </c>
      <c r="B5" s="93"/>
      <c r="C5" s="40"/>
      <c r="D5" s="341">
        <v>0</v>
      </c>
      <c r="E5" s="342"/>
    </row>
    <row r="6" spans="1:5" ht="24" customHeight="1">
      <c r="A6" s="125"/>
      <c r="B6" s="81" t="s">
        <v>109</v>
      </c>
      <c r="C6" s="81"/>
      <c r="D6" s="343">
        <f>SUM(D5:D5)</f>
        <v>0</v>
      </c>
      <c r="E6" s="344"/>
    </row>
    <row r="7" spans="1:5" ht="24" customHeight="1">
      <c r="A7" s="345" t="s">
        <v>316</v>
      </c>
      <c r="B7" s="75"/>
      <c r="C7" s="75"/>
      <c r="D7" s="174"/>
      <c r="E7" s="153"/>
    </row>
    <row r="8" spans="1:5" ht="24" customHeight="1">
      <c r="A8" s="125"/>
      <c r="B8" s="28" t="s">
        <v>355</v>
      </c>
      <c r="C8" s="28" t="s">
        <v>356</v>
      </c>
      <c r="D8" s="20"/>
      <c r="E8" s="154"/>
    </row>
    <row r="9" spans="1:5" ht="24" customHeight="1">
      <c r="A9" s="125"/>
      <c r="B9" s="28"/>
      <c r="C9" s="28"/>
      <c r="D9" s="20"/>
      <c r="E9" s="154"/>
    </row>
    <row r="10" spans="1:5" ht="24" customHeight="1">
      <c r="A10" s="125"/>
      <c r="B10" s="28"/>
      <c r="C10" s="28"/>
      <c r="D10" s="20"/>
      <c r="E10" s="154"/>
    </row>
    <row r="11" spans="1:5" ht="24" customHeight="1">
      <c r="A11" s="125"/>
      <c r="B11" s="28"/>
      <c r="C11" s="28"/>
      <c r="D11" s="20"/>
      <c r="E11" s="154"/>
    </row>
    <row r="12" spans="1:5" ht="24" customHeight="1">
      <c r="A12" s="125"/>
      <c r="B12" s="28"/>
      <c r="C12" s="28"/>
      <c r="D12" s="20"/>
      <c r="E12" s="154"/>
    </row>
    <row r="13" spans="1:5" ht="24" customHeight="1">
      <c r="A13" s="125"/>
      <c r="B13" s="28"/>
      <c r="C13" s="28"/>
      <c r="D13" s="20"/>
      <c r="E13" s="154"/>
    </row>
    <row r="14" spans="1:5" ht="24" customHeight="1">
      <c r="A14" s="125"/>
      <c r="B14" s="28"/>
      <c r="C14" s="28"/>
      <c r="D14" s="20"/>
      <c r="E14" s="154"/>
    </row>
    <row r="15" spans="1:5" ht="24" customHeight="1">
      <c r="A15" s="125"/>
      <c r="B15" s="28"/>
      <c r="C15" s="28"/>
      <c r="D15" s="20"/>
      <c r="E15" s="154"/>
    </row>
    <row r="16" spans="1:5" ht="24" customHeight="1">
      <c r="A16" s="125"/>
      <c r="B16" s="28"/>
      <c r="C16" s="28"/>
      <c r="D16" s="20"/>
      <c r="E16" s="154"/>
    </row>
    <row r="17" spans="1:5" ht="24" customHeight="1">
      <c r="A17" s="125"/>
      <c r="B17" s="28"/>
      <c r="C17" s="28"/>
      <c r="D17" s="20"/>
      <c r="E17" s="154"/>
    </row>
    <row r="18" spans="1:5" ht="24" customHeight="1" thickBot="1">
      <c r="A18" s="125"/>
      <c r="B18" s="346"/>
      <c r="C18" s="346"/>
      <c r="D18" s="63"/>
      <c r="E18" s="213"/>
    </row>
    <row r="19" spans="1:5" ht="30" customHeight="1" thickBot="1">
      <c r="A19" s="543" t="s">
        <v>312</v>
      </c>
      <c r="B19" s="553"/>
      <c r="C19" s="340"/>
      <c r="D19" s="31">
        <f>SUM(D6:D18)</f>
        <v>0</v>
      </c>
      <c r="E19" s="32"/>
    </row>
  </sheetData>
  <sheetProtection/>
  <mergeCells count="3">
    <mergeCell ref="A1:E1"/>
    <mergeCell ref="A3:E3"/>
    <mergeCell ref="A19:B19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2"/>
  <headerFooter alignWithMargins="0">
    <oddFooter>&amp;C- &amp;P -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E18"/>
  <sheetViews>
    <sheetView showGridLines="0"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24.421875" style="2" customWidth="1"/>
    <col min="2" max="2" width="36.8515625" style="2" customWidth="1"/>
    <col min="3" max="3" width="23.00390625" style="2" customWidth="1"/>
    <col min="4" max="4" width="24.421875" style="2" customWidth="1"/>
    <col min="5" max="5" width="22.421875" style="2" customWidth="1"/>
    <col min="6" max="16384" width="9.00390625" style="2" customWidth="1"/>
  </cols>
  <sheetData>
    <row r="1" spans="1:5" ht="34.5" customHeight="1">
      <c r="A1" s="518" t="s">
        <v>317</v>
      </c>
      <c r="B1" s="518"/>
      <c r="C1" s="518"/>
      <c r="D1" s="518"/>
      <c r="E1" s="518"/>
    </row>
    <row r="2" spans="1:5" ht="9.75" customHeight="1">
      <c r="A2" s="123"/>
      <c r="B2" s="123"/>
      <c r="C2" s="123"/>
      <c r="D2" s="123"/>
      <c r="E2" s="123"/>
    </row>
    <row r="3" spans="1:5" s="14" customFormat="1" ht="19.5" customHeight="1" thickBot="1">
      <c r="A3" s="545" t="s">
        <v>25</v>
      </c>
      <c r="B3" s="545"/>
      <c r="C3" s="545"/>
      <c r="D3" s="545"/>
      <c r="E3" s="545"/>
    </row>
    <row r="4" spans="1:5" ht="30" customHeight="1" thickBot="1">
      <c r="A4" s="191" t="s">
        <v>56</v>
      </c>
      <c r="B4" s="347" t="s">
        <v>318</v>
      </c>
      <c r="C4" s="192" t="s">
        <v>319</v>
      </c>
      <c r="D4" s="192" t="s">
        <v>320</v>
      </c>
      <c r="E4" s="193" t="s">
        <v>300</v>
      </c>
    </row>
    <row r="5" spans="1:5" ht="24.75" customHeight="1">
      <c r="A5" s="194" t="s">
        <v>653</v>
      </c>
      <c r="B5" s="428" t="s">
        <v>655</v>
      </c>
      <c r="C5" s="195"/>
      <c r="D5" s="196">
        <v>9090909</v>
      </c>
      <c r="E5" s="197"/>
    </row>
    <row r="6" spans="1:5" ht="24.75" customHeight="1">
      <c r="A6" s="198" t="s">
        <v>654</v>
      </c>
      <c r="B6" s="429" t="s">
        <v>650</v>
      </c>
      <c r="C6" s="199"/>
      <c r="D6" s="200">
        <v>9000000</v>
      </c>
      <c r="E6" s="201"/>
    </row>
    <row r="7" spans="1:5" ht="24.75" customHeight="1">
      <c r="A7" s="198" t="s">
        <v>654</v>
      </c>
      <c r="B7" s="429" t="s">
        <v>657</v>
      </c>
      <c r="C7" s="199"/>
      <c r="D7" s="200">
        <v>90909090</v>
      </c>
      <c r="E7" s="201"/>
    </row>
    <row r="8" spans="1:5" ht="24.75" customHeight="1">
      <c r="A8" s="198" t="s">
        <v>654</v>
      </c>
      <c r="B8" s="429" t="s">
        <v>651</v>
      </c>
      <c r="C8" s="199"/>
      <c r="D8" s="200">
        <v>6818181</v>
      </c>
      <c r="E8" s="201"/>
    </row>
    <row r="9" spans="1:5" ht="24.75" customHeight="1">
      <c r="A9" s="198" t="s">
        <v>654</v>
      </c>
      <c r="B9" s="429" t="s">
        <v>652</v>
      </c>
      <c r="C9" s="199"/>
      <c r="D9" s="200">
        <v>2272727</v>
      </c>
      <c r="E9" s="201"/>
    </row>
    <row r="10" spans="1:5" ht="24.75" customHeight="1">
      <c r="A10" s="198" t="s">
        <v>654</v>
      </c>
      <c r="B10" s="429" t="s">
        <v>656</v>
      </c>
      <c r="C10" s="199"/>
      <c r="D10" s="200">
        <v>9090909</v>
      </c>
      <c r="E10" s="201"/>
    </row>
    <row r="11" spans="1:5" ht="24.75" customHeight="1">
      <c r="A11" s="198"/>
      <c r="B11" s="199"/>
      <c r="C11" s="199"/>
      <c r="D11" s="200"/>
      <c r="E11" s="201"/>
    </row>
    <row r="12" spans="1:5" ht="24.75" customHeight="1">
      <c r="A12" s="198"/>
      <c r="B12" s="199"/>
      <c r="C12" s="199"/>
      <c r="D12" s="200"/>
      <c r="E12" s="201"/>
    </row>
    <row r="13" spans="1:5" ht="24.75" customHeight="1">
      <c r="A13" s="198"/>
      <c r="B13" s="199"/>
      <c r="C13" s="199"/>
      <c r="D13" s="200"/>
      <c r="E13" s="201"/>
    </row>
    <row r="14" spans="1:5" ht="24.75" customHeight="1">
      <c r="A14" s="198"/>
      <c r="B14" s="199"/>
      <c r="C14" s="199"/>
      <c r="D14" s="200"/>
      <c r="E14" s="201"/>
    </row>
    <row r="15" spans="1:5" ht="24.75" customHeight="1">
      <c r="A15" s="198"/>
      <c r="B15" s="199"/>
      <c r="C15" s="199"/>
      <c r="D15" s="200"/>
      <c r="E15" s="201"/>
    </row>
    <row r="16" spans="1:5" ht="24.75" customHeight="1">
      <c r="A16" s="198"/>
      <c r="B16" s="199"/>
      <c r="C16" s="199"/>
      <c r="D16" s="200"/>
      <c r="E16" s="201"/>
    </row>
    <row r="17" spans="1:5" ht="24.75" customHeight="1" thickBot="1">
      <c r="A17" s="202"/>
      <c r="B17" s="203"/>
      <c r="C17" s="203"/>
      <c r="D17" s="204"/>
      <c r="E17" s="205"/>
    </row>
    <row r="18" spans="1:5" ht="30" customHeight="1" thickBot="1">
      <c r="A18" s="206" t="s">
        <v>36</v>
      </c>
      <c r="B18" s="348"/>
      <c r="C18" s="207"/>
      <c r="D18" s="208">
        <f>SUM(D5:D17)</f>
        <v>127181816</v>
      </c>
      <c r="E18" s="209"/>
    </row>
  </sheetData>
  <sheetProtection/>
  <mergeCells count="2">
    <mergeCell ref="A1:E1"/>
    <mergeCell ref="A3:E3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scale="90" r:id="rId2"/>
  <headerFooter alignWithMargins="0"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22"/>
  <sheetViews>
    <sheetView showGridLines="0" view="pageBreakPreview" zoomScaleSheetLayoutView="100" zoomScalePageLayoutView="0" workbookViewId="0" topLeftCell="A1">
      <selection activeCell="F4" sqref="F4:G5"/>
    </sheetView>
  </sheetViews>
  <sheetFormatPr defaultColWidth="9.140625" defaultRowHeight="15"/>
  <cols>
    <col min="1" max="1" width="12.140625" style="2" customWidth="1"/>
    <col min="2" max="5" width="26.57421875" style="2" customWidth="1"/>
    <col min="6" max="16384" width="9.00390625" style="2" customWidth="1"/>
  </cols>
  <sheetData>
    <row r="1" spans="1:5" ht="34.5" customHeight="1">
      <c r="A1" s="518" t="s">
        <v>157</v>
      </c>
      <c r="B1" s="518"/>
      <c r="C1" s="518"/>
      <c r="D1" s="518"/>
      <c r="E1" s="518"/>
    </row>
    <row r="2" spans="1:5" ht="9.75" customHeight="1">
      <c r="A2" s="127"/>
      <c r="B2" s="127"/>
      <c r="C2" s="127"/>
      <c r="D2" s="127"/>
      <c r="E2" s="127"/>
    </row>
    <row r="3" spans="1:5" s="14" customFormat="1" ht="19.5" customHeight="1" thickBot="1">
      <c r="A3" s="519" t="s">
        <v>25</v>
      </c>
      <c r="B3" s="519"/>
      <c r="C3" s="519"/>
      <c r="D3" s="519"/>
      <c r="E3" s="519"/>
    </row>
    <row r="4" spans="1:5" ht="30" customHeight="1" thickBot="1">
      <c r="A4" s="162" t="s">
        <v>56</v>
      </c>
      <c r="B4" s="15" t="s">
        <v>46</v>
      </c>
      <c r="C4" s="17" t="s">
        <v>47</v>
      </c>
      <c r="D4" s="17" t="s">
        <v>158</v>
      </c>
      <c r="E4" s="18" t="s">
        <v>159</v>
      </c>
    </row>
    <row r="5" spans="1:5" ht="24" customHeight="1">
      <c r="A5" s="520" t="s">
        <v>160</v>
      </c>
      <c r="B5" s="163"/>
      <c r="C5" s="45"/>
      <c r="D5" s="19"/>
      <c r="E5" s="164"/>
    </row>
    <row r="6" spans="1:5" ht="24" customHeight="1">
      <c r="A6" s="521"/>
      <c r="B6" s="139"/>
      <c r="C6" s="28" t="s">
        <v>161</v>
      </c>
      <c r="D6" s="20"/>
      <c r="E6" s="165"/>
    </row>
    <row r="7" spans="1:5" ht="24" customHeight="1">
      <c r="A7" s="521"/>
      <c r="B7" s="139"/>
      <c r="C7" s="28"/>
      <c r="D7" s="20"/>
      <c r="E7" s="165"/>
    </row>
    <row r="8" spans="1:5" ht="24" customHeight="1">
      <c r="A8" s="521"/>
      <c r="B8" s="139"/>
      <c r="C8" s="28" t="s">
        <v>162</v>
      </c>
      <c r="D8" s="20"/>
      <c r="E8" s="165"/>
    </row>
    <row r="9" spans="1:5" ht="24" customHeight="1">
      <c r="A9" s="521"/>
      <c r="B9" s="139"/>
      <c r="C9" s="28"/>
      <c r="D9" s="20"/>
      <c r="E9" s="165"/>
    </row>
    <row r="10" spans="1:5" ht="24" customHeight="1">
      <c r="A10" s="521"/>
      <c r="B10" s="139"/>
      <c r="C10" s="28" t="s">
        <v>163</v>
      </c>
      <c r="D10" s="20"/>
      <c r="E10" s="165"/>
    </row>
    <row r="11" spans="1:5" ht="24" customHeight="1">
      <c r="A11" s="521"/>
      <c r="B11" s="166"/>
      <c r="C11" s="69"/>
      <c r="D11" s="167"/>
      <c r="E11" s="168"/>
    </row>
    <row r="12" spans="1:5" ht="24" customHeight="1">
      <c r="A12" s="521"/>
      <c r="B12" s="169" t="s">
        <v>35</v>
      </c>
      <c r="C12" s="170"/>
      <c r="D12" s="171">
        <f>SUM(D5:D11)</f>
        <v>0</v>
      </c>
      <c r="E12" s="172"/>
    </row>
    <row r="13" spans="1:5" ht="24" customHeight="1">
      <c r="A13" s="532" t="s">
        <v>164</v>
      </c>
      <c r="B13" s="173"/>
      <c r="C13" s="75" t="s">
        <v>165</v>
      </c>
      <c r="D13" s="174"/>
      <c r="E13" s="175"/>
    </row>
    <row r="14" spans="1:5" ht="24" customHeight="1">
      <c r="A14" s="521"/>
      <c r="B14" s="176"/>
      <c r="C14" s="134"/>
      <c r="D14" s="51"/>
      <c r="E14" s="177"/>
    </row>
    <row r="15" spans="1:5" ht="24" customHeight="1">
      <c r="A15" s="521"/>
      <c r="B15" s="139"/>
      <c r="C15" s="28" t="s">
        <v>166</v>
      </c>
      <c r="D15" s="20"/>
      <c r="E15" s="96"/>
    </row>
    <row r="16" spans="1:5" ht="24" customHeight="1">
      <c r="A16" s="521"/>
      <c r="B16" s="139"/>
      <c r="C16" s="28"/>
      <c r="D16" s="20"/>
      <c r="E16" s="96"/>
    </row>
    <row r="17" spans="1:5" ht="24" customHeight="1">
      <c r="A17" s="521"/>
      <c r="B17" s="139"/>
      <c r="C17" s="28" t="s">
        <v>167</v>
      </c>
      <c r="D17" s="20"/>
      <c r="E17" s="96"/>
    </row>
    <row r="18" spans="1:5" ht="24" customHeight="1" thickBot="1">
      <c r="A18" s="533"/>
      <c r="B18" s="178" t="s">
        <v>35</v>
      </c>
      <c r="C18" s="179"/>
      <c r="D18" s="180">
        <f>SUM(D13:D17)</f>
        <v>0</v>
      </c>
      <c r="E18" s="181"/>
    </row>
    <row r="19" spans="1:5" ht="30" customHeight="1" thickBot="1">
      <c r="A19" s="543" t="s">
        <v>168</v>
      </c>
      <c r="B19" s="529"/>
      <c r="C19" s="42"/>
      <c r="D19" s="43">
        <f>D12+D18</f>
        <v>0</v>
      </c>
      <c r="E19" s="44"/>
    </row>
    <row r="20" spans="1:5" s="12" customFormat="1" ht="20.25" customHeight="1">
      <c r="A20" s="530"/>
      <c r="B20" s="530"/>
      <c r="C20" s="530"/>
      <c r="D20" s="530"/>
      <c r="E20" s="530"/>
    </row>
    <row r="21" spans="1:5" s="12" customFormat="1" ht="20.25" customHeight="1">
      <c r="A21" s="530"/>
      <c r="B21" s="530"/>
      <c r="C21" s="530"/>
      <c r="D21" s="530"/>
      <c r="E21" s="530"/>
    </row>
    <row r="22" spans="1:5" s="12" customFormat="1" ht="20.25" customHeight="1">
      <c r="A22" s="530"/>
      <c r="B22" s="530"/>
      <c r="C22" s="530"/>
      <c r="D22" s="530"/>
      <c r="E22" s="530"/>
    </row>
  </sheetData>
  <sheetProtection/>
  <mergeCells count="8">
    <mergeCell ref="A21:E21"/>
    <mergeCell ref="A22:E22"/>
    <mergeCell ref="A1:E1"/>
    <mergeCell ref="A3:E3"/>
    <mergeCell ref="A5:A12"/>
    <mergeCell ref="A13:A18"/>
    <mergeCell ref="A19:B19"/>
    <mergeCell ref="A20:E20"/>
  </mergeCells>
  <printOptions horizontalCentered="1"/>
  <pageMargins left="0.7874015748031497" right="1.1811023622047245" top="0.984251968503937" bottom="0.7874015748031497" header="0.3937007874015748" footer="0.3937007874015748"/>
  <pageSetup horizontalDpi="600" verticalDpi="600" orientation="landscape" paperSize="9" r:id="rId2"/>
  <headerFooter alignWithMargins="0">
    <oddFooter>&amp;C- &amp;P -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2"/>
  <sheetViews>
    <sheetView showGridLines="0" view="pageBreakPreview" zoomScaleSheetLayoutView="100" zoomScalePageLayoutView="0" workbookViewId="0" topLeftCell="B1">
      <selection activeCell="E9" sqref="E9"/>
    </sheetView>
  </sheetViews>
  <sheetFormatPr defaultColWidth="9.140625" defaultRowHeight="15"/>
  <cols>
    <col min="1" max="1" width="11.28125" style="2" customWidth="1"/>
    <col min="2" max="2" width="12.140625" style="2" customWidth="1"/>
    <col min="3" max="3" width="17.421875" style="2" customWidth="1"/>
    <col min="4" max="4" width="15.57421875" style="2" customWidth="1"/>
    <col min="5" max="5" width="15.00390625" style="2" customWidth="1"/>
    <col min="6" max="6" width="14.00390625" style="2" customWidth="1"/>
    <col min="7" max="7" width="15.57421875" style="2" customWidth="1"/>
    <col min="8" max="8" width="16.57421875" style="2" customWidth="1"/>
    <col min="9" max="9" width="12.140625" style="2" customWidth="1"/>
    <col min="10" max="16384" width="9.00390625" style="2" customWidth="1"/>
  </cols>
  <sheetData>
    <row r="1" spans="1:9" ht="34.5" customHeight="1">
      <c r="A1" s="518" t="s">
        <v>71</v>
      </c>
      <c r="B1" s="518"/>
      <c r="C1" s="518"/>
      <c r="D1" s="518"/>
      <c r="E1" s="518"/>
      <c r="F1" s="518"/>
      <c r="G1" s="518"/>
      <c r="H1" s="518"/>
      <c r="I1" s="518"/>
    </row>
    <row r="2" spans="1:9" ht="9.75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9" s="14" customFormat="1" ht="19.5" customHeight="1" thickBot="1">
      <c r="A3" s="519" t="s">
        <v>72</v>
      </c>
      <c r="B3" s="519"/>
      <c r="C3" s="519"/>
      <c r="D3" s="519"/>
      <c r="E3" s="519"/>
      <c r="F3" s="519"/>
      <c r="G3" s="519"/>
      <c r="H3" s="519"/>
      <c r="I3" s="519"/>
    </row>
    <row r="4" spans="1:9" ht="30" customHeight="1">
      <c r="A4" s="601" t="s">
        <v>73</v>
      </c>
      <c r="B4" s="604" t="s">
        <v>74</v>
      </c>
      <c r="C4" s="604" t="s">
        <v>75</v>
      </c>
      <c r="D4" s="524" t="s">
        <v>76</v>
      </c>
      <c r="E4" s="524"/>
      <c r="F4" s="524"/>
      <c r="G4" s="524"/>
      <c r="H4" s="604" t="s">
        <v>77</v>
      </c>
      <c r="I4" s="607" t="s">
        <v>78</v>
      </c>
    </row>
    <row r="5" spans="1:9" ht="15" customHeight="1">
      <c r="A5" s="602"/>
      <c r="B5" s="605"/>
      <c r="C5" s="605"/>
      <c r="D5" s="610" t="s">
        <v>79</v>
      </c>
      <c r="E5" s="610" t="s">
        <v>80</v>
      </c>
      <c r="F5" s="610" t="s">
        <v>136</v>
      </c>
      <c r="G5" s="610" t="s">
        <v>81</v>
      </c>
      <c r="H5" s="605"/>
      <c r="I5" s="608"/>
    </row>
    <row r="6" spans="1:9" ht="15" customHeight="1" thickBot="1">
      <c r="A6" s="603"/>
      <c r="B6" s="606"/>
      <c r="C6" s="606"/>
      <c r="D6" s="606"/>
      <c r="E6" s="606"/>
      <c r="F6" s="606"/>
      <c r="G6" s="606"/>
      <c r="H6" s="606"/>
      <c r="I6" s="609"/>
    </row>
    <row r="7" spans="1:9" ht="24" customHeight="1">
      <c r="A7" s="597" t="s">
        <v>82</v>
      </c>
      <c r="B7" s="45" t="s">
        <v>83</v>
      </c>
      <c r="C7" s="65">
        <v>8082132229</v>
      </c>
      <c r="D7" s="65">
        <v>7654532058</v>
      </c>
      <c r="E7" s="65">
        <v>153171870</v>
      </c>
      <c r="F7" s="65"/>
      <c r="G7" s="65">
        <f>D7+E7-F7</f>
        <v>7807703928</v>
      </c>
      <c r="H7" s="65">
        <f>C7-G7</f>
        <v>274428301</v>
      </c>
      <c r="I7" s="66"/>
    </row>
    <row r="8" spans="1:9" ht="24" customHeight="1">
      <c r="A8" s="598"/>
      <c r="B8" s="28" t="s">
        <v>84</v>
      </c>
      <c r="C8" s="67">
        <v>206245355</v>
      </c>
      <c r="D8" s="67">
        <v>200799930</v>
      </c>
      <c r="E8" s="67">
        <v>4726205</v>
      </c>
      <c r="F8" s="67"/>
      <c r="G8" s="67">
        <f>D8+E8-F8</f>
        <v>205526135</v>
      </c>
      <c r="H8" s="67">
        <f>C8-G8</f>
        <v>719220</v>
      </c>
      <c r="I8" s="68"/>
    </row>
    <row r="9" spans="1:9" ht="24" customHeight="1">
      <c r="A9" s="598"/>
      <c r="B9" s="28" t="s">
        <v>85</v>
      </c>
      <c r="C9" s="67">
        <v>42558500</v>
      </c>
      <c r="D9" s="67">
        <v>42557500</v>
      </c>
      <c r="E9" s="67">
        <v>0</v>
      </c>
      <c r="F9" s="67"/>
      <c r="G9" s="67">
        <f>D9+E9-F9</f>
        <v>42557500</v>
      </c>
      <c r="H9" s="67">
        <f>C9-G9</f>
        <v>1000</v>
      </c>
      <c r="I9" s="68"/>
    </row>
    <row r="10" spans="1:9" ht="24" customHeight="1">
      <c r="A10" s="598"/>
      <c r="B10" s="28"/>
      <c r="C10" s="67"/>
      <c r="D10" s="67"/>
      <c r="E10" s="67"/>
      <c r="F10" s="67"/>
      <c r="G10" s="67"/>
      <c r="H10" s="67"/>
      <c r="I10" s="68"/>
    </row>
    <row r="11" spans="1:9" ht="24" customHeight="1">
      <c r="A11" s="598"/>
      <c r="B11" s="28"/>
      <c r="C11" s="67"/>
      <c r="D11" s="67"/>
      <c r="E11" s="67"/>
      <c r="F11" s="67"/>
      <c r="G11" s="67"/>
      <c r="H11" s="67"/>
      <c r="I11" s="68"/>
    </row>
    <row r="12" spans="1:9" ht="24" customHeight="1">
      <c r="A12" s="598"/>
      <c r="B12" s="69"/>
      <c r="C12" s="70"/>
      <c r="D12" s="70"/>
      <c r="E12" s="70"/>
      <c r="F12" s="70"/>
      <c r="G12" s="70"/>
      <c r="H12" s="70"/>
      <c r="I12" s="71"/>
    </row>
    <row r="13" spans="1:9" ht="24" customHeight="1">
      <c r="A13" s="598"/>
      <c r="B13" s="72" t="s">
        <v>86</v>
      </c>
      <c r="C13" s="73">
        <f aca="true" t="shared" si="0" ref="C13:H13">SUM(C7:C12)</f>
        <v>8330936084</v>
      </c>
      <c r="D13" s="73">
        <f t="shared" si="0"/>
        <v>7897889488</v>
      </c>
      <c r="E13" s="73">
        <f t="shared" si="0"/>
        <v>157898075</v>
      </c>
      <c r="F13" s="73">
        <f t="shared" si="0"/>
        <v>0</v>
      </c>
      <c r="G13" s="73">
        <f t="shared" si="0"/>
        <v>8055787563</v>
      </c>
      <c r="H13" s="73">
        <f t="shared" si="0"/>
        <v>275148521</v>
      </c>
      <c r="I13" s="74"/>
    </row>
    <row r="14" spans="1:9" ht="24" customHeight="1">
      <c r="A14" s="598" t="s">
        <v>87</v>
      </c>
      <c r="B14" s="75"/>
      <c r="C14" s="76"/>
      <c r="D14" s="76"/>
      <c r="E14" s="76"/>
      <c r="F14" s="76"/>
      <c r="G14" s="76"/>
      <c r="H14" s="76"/>
      <c r="I14" s="77"/>
    </row>
    <row r="15" spans="1:9" ht="24" customHeight="1">
      <c r="A15" s="598"/>
      <c r="B15" s="28"/>
      <c r="C15" s="67"/>
      <c r="D15" s="67"/>
      <c r="E15" s="67"/>
      <c r="F15" s="67"/>
      <c r="G15" s="67"/>
      <c r="H15" s="67"/>
      <c r="I15" s="68"/>
    </row>
    <row r="16" spans="1:9" ht="24" customHeight="1">
      <c r="A16" s="599"/>
      <c r="B16" s="78"/>
      <c r="C16" s="79"/>
      <c r="D16" s="79"/>
      <c r="E16" s="79"/>
      <c r="F16" s="79"/>
      <c r="G16" s="79"/>
      <c r="H16" s="79"/>
      <c r="I16" s="80"/>
    </row>
    <row r="17" spans="1:9" ht="24" customHeight="1">
      <c r="A17" s="599"/>
      <c r="B17" s="78"/>
      <c r="C17" s="79"/>
      <c r="D17" s="79"/>
      <c r="E17" s="79"/>
      <c r="F17" s="79"/>
      <c r="G17" s="79"/>
      <c r="H17" s="79"/>
      <c r="I17" s="80"/>
    </row>
    <row r="18" spans="1:9" ht="24" customHeight="1">
      <c r="A18" s="599"/>
      <c r="B18" s="69"/>
      <c r="C18" s="70"/>
      <c r="D18" s="70"/>
      <c r="E18" s="70"/>
      <c r="F18" s="70"/>
      <c r="G18" s="70"/>
      <c r="H18" s="70"/>
      <c r="I18" s="71"/>
    </row>
    <row r="19" spans="1:9" ht="24" customHeight="1" thickBot="1">
      <c r="A19" s="599"/>
      <c r="B19" s="81" t="s">
        <v>86</v>
      </c>
      <c r="C19" s="82"/>
      <c r="D19" s="82"/>
      <c r="E19" s="82"/>
      <c r="F19" s="82"/>
      <c r="G19" s="82"/>
      <c r="H19" s="82"/>
      <c r="I19" s="83"/>
    </row>
    <row r="20" spans="1:9" s="38" customFormat="1" ht="29.25" customHeight="1" thickBot="1">
      <c r="A20" s="600" t="s">
        <v>38</v>
      </c>
      <c r="B20" s="554"/>
      <c r="C20" s="84">
        <f aca="true" t="shared" si="1" ref="C20:H20">SUM(C13,C19)</f>
        <v>8330936084</v>
      </c>
      <c r="D20" s="84">
        <f t="shared" si="1"/>
        <v>7897889488</v>
      </c>
      <c r="E20" s="84">
        <f t="shared" si="1"/>
        <v>157898075</v>
      </c>
      <c r="F20" s="84">
        <f t="shared" si="1"/>
        <v>0</v>
      </c>
      <c r="G20" s="84">
        <f t="shared" si="1"/>
        <v>8055787563</v>
      </c>
      <c r="H20" s="84">
        <f t="shared" si="1"/>
        <v>275148521</v>
      </c>
      <c r="I20" s="85"/>
    </row>
    <row r="192" ht="13.5">
      <c r="C192" s="2" t="e">
        <f>SUBTOTAL(9,#REF!)+1</f>
        <v>#REF!</v>
      </c>
    </row>
  </sheetData>
  <sheetProtection/>
  <mergeCells count="15">
    <mergeCell ref="A7:A13"/>
    <mergeCell ref="A14:A19"/>
    <mergeCell ref="A20:B20"/>
    <mergeCell ref="A1:I1"/>
    <mergeCell ref="A3:I3"/>
    <mergeCell ref="A4:A6"/>
    <mergeCell ref="B4:B6"/>
    <mergeCell ref="C4:C6"/>
    <mergeCell ref="D4:G4"/>
    <mergeCell ref="H4:H6"/>
    <mergeCell ref="I4:I6"/>
    <mergeCell ref="D5:D6"/>
    <mergeCell ref="E5:E6"/>
    <mergeCell ref="F5:F6"/>
    <mergeCell ref="G5:G6"/>
  </mergeCells>
  <printOptions/>
  <pageMargins left="0.26" right="0.2" top="0.9" bottom="0.74" header="0.3" footer="0.3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3:J32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1.7109375" style="349" customWidth="1"/>
    <col min="2" max="2" width="2.28125" style="349" customWidth="1"/>
    <col min="3" max="8" width="9.00390625" style="349" customWidth="1"/>
    <col min="9" max="9" width="7.8515625" style="349" customWidth="1"/>
    <col min="10" max="10" width="20.28125" style="349" customWidth="1"/>
    <col min="11" max="16384" width="9.00390625" style="349" customWidth="1"/>
  </cols>
  <sheetData>
    <row r="1" ht="20.25" customHeight="1"/>
    <row r="2" ht="15" customHeight="1"/>
    <row r="3" spans="1:10" ht="13.5">
      <c r="A3" s="613"/>
      <c r="B3" s="614"/>
      <c r="C3" s="614"/>
      <c r="D3" s="614"/>
      <c r="E3" s="614"/>
      <c r="F3" s="614"/>
      <c r="G3" s="614"/>
      <c r="H3" s="614"/>
      <c r="I3" s="614"/>
      <c r="J3" s="615"/>
    </row>
    <row r="4" spans="1:10" ht="22.5" customHeight="1">
      <c r="A4" s="350"/>
      <c r="B4" s="351"/>
      <c r="C4" s="351"/>
      <c r="D4" s="351"/>
      <c r="E4" s="351"/>
      <c r="F4" s="351"/>
      <c r="G4" s="351"/>
      <c r="H4" s="351"/>
      <c r="I4" s="351"/>
      <c r="J4" s="352"/>
    </row>
    <row r="5" spans="1:10" ht="24" customHeight="1">
      <c r="A5" s="616" t="s">
        <v>321</v>
      </c>
      <c r="B5" s="617"/>
      <c r="C5" s="617"/>
      <c r="D5" s="617"/>
      <c r="E5" s="617"/>
      <c r="F5" s="617"/>
      <c r="G5" s="617"/>
      <c r="H5" s="617"/>
      <c r="I5" s="617"/>
      <c r="J5" s="618"/>
    </row>
    <row r="6" spans="1:10" s="355" customFormat="1" ht="18.75" customHeight="1">
      <c r="A6" s="353"/>
      <c r="B6" s="303"/>
      <c r="C6" s="303"/>
      <c r="D6" s="303"/>
      <c r="E6" s="303"/>
      <c r="F6" s="303"/>
      <c r="G6" s="303"/>
      <c r="H6" s="303"/>
      <c r="I6" s="303"/>
      <c r="J6" s="354"/>
    </row>
    <row r="7" spans="1:10" s="355" customFormat="1" ht="21.75" customHeight="1">
      <c r="A7" s="353"/>
      <c r="B7" s="303"/>
      <c r="C7" s="619" t="s">
        <v>322</v>
      </c>
      <c r="D7" s="619"/>
      <c r="E7" s="619"/>
      <c r="F7" s="619"/>
      <c r="G7" s="619"/>
      <c r="H7" s="619"/>
      <c r="I7" s="619"/>
      <c r="J7" s="620"/>
    </row>
    <row r="8" spans="1:10" s="355" customFormat="1" ht="21.75" customHeight="1">
      <c r="A8" s="353"/>
      <c r="B8" s="303"/>
      <c r="C8" s="619" t="s">
        <v>323</v>
      </c>
      <c r="D8" s="619"/>
      <c r="E8" s="619"/>
      <c r="F8" s="619"/>
      <c r="G8" s="619"/>
      <c r="H8" s="619"/>
      <c r="I8" s="619"/>
      <c r="J8" s="620"/>
    </row>
    <row r="9" spans="1:10" s="355" customFormat="1" ht="21.75" customHeight="1">
      <c r="A9" s="353"/>
      <c r="B9" s="303"/>
      <c r="C9" s="303"/>
      <c r="D9" s="303"/>
      <c r="E9" s="303"/>
      <c r="F9" s="303"/>
      <c r="G9" s="303"/>
      <c r="H9" s="303"/>
      <c r="I9" s="303"/>
      <c r="J9" s="354"/>
    </row>
    <row r="10" spans="1:10" s="355" customFormat="1" ht="26.25" customHeight="1">
      <c r="A10" s="353"/>
      <c r="B10" s="303"/>
      <c r="C10" s="303" t="s">
        <v>324</v>
      </c>
      <c r="D10" s="303"/>
      <c r="E10" s="303"/>
      <c r="F10" s="303"/>
      <c r="G10" s="303"/>
      <c r="H10" s="303"/>
      <c r="I10" s="303"/>
      <c r="J10" s="354"/>
    </row>
    <row r="11" spans="1:10" s="355" customFormat="1" ht="26.25" customHeight="1">
      <c r="A11" s="353"/>
      <c r="B11" s="303"/>
      <c r="C11" s="303" t="s">
        <v>648</v>
      </c>
      <c r="D11" s="303"/>
      <c r="E11" s="303"/>
      <c r="F11" s="303"/>
      <c r="G11" s="303"/>
      <c r="H11" s="303"/>
      <c r="I11" s="303"/>
      <c r="J11" s="354"/>
    </row>
    <row r="12" spans="1:10" s="355" customFormat="1" ht="26.25" customHeight="1">
      <c r="A12" s="353"/>
      <c r="B12" s="303"/>
      <c r="C12" s="303" t="s">
        <v>649</v>
      </c>
      <c r="D12" s="303"/>
      <c r="E12" s="303"/>
      <c r="F12" s="303"/>
      <c r="G12" s="303"/>
      <c r="H12" s="303"/>
      <c r="I12" s="303"/>
      <c r="J12" s="354"/>
    </row>
    <row r="13" spans="1:10" s="355" customFormat="1" ht="26.25" customHeight="1">
      <c r="A13" s="353"/>
      <c r="B13" s="303"/>
      <c r="C13" s="303" t="s">
        <v>325</v>
      </c>
      <c r="D13" s="303"/>
      <c r="E13" s="303"/>
      <c r="F13" s="303"/>
      <c r="G13" s="303"/>
      <c r="H13" s="303"/>
      <c r="I13" s="303"/>
      <c r="J13" s="354"/>
    </row>
    <row r="14" spans="1:10" s="355" customFormat="1" ht="26.25" customHeight="1">
      <c r="A14" s="353"/>
      <c r="B14" s="2"/>
      <c r="C14" s="303" t="s">
        <v>326</v>
      </c>
      <c r="D14" s="303"/>
      <c r="E14" s="303"/>
      <c r="F14" s="303"/>
      <c r="G14" s="303"/>
      <c r="H14" s="303"/>
      <c r="I14" s="303"/>
      <c r="J14" s="354"/>
    </row>
    <row r="15" spans="1:10" s="355" customFormat="1" ht="21.75" customHeight="1">
      <c r="A15" s="353"/>
      <c r="B15" s="303"/>
      <c r="C15" s="303"/>
      <c r="D15" s="303"/>
      <c r="E15" s="303"/>
      <c r="F15" s="303"/>
      <c r="G15" s="303"/>
      <c r="H15" s="303"/>
      <c r="I15" s="303"/>
      <c r="J15" s="354"/>
    </row>
    <row r="16" spans="1:10" s="355" customFormat="1" ht="21.75" customHeight="1">
      <c r="A16" s="353"/>
      <c r="B16" s="303"/>
      <c r="C16" s="303"/>
      <c r="D16" s="303"/>
      <c r="E16" s="303"/>
      <c r="F16" s="303"/>
      <c r="G16" s="303"/>
      <c r="H16" s="303"/>
      <c r="I16" s="303"/>
      <c r="J16" s="354"/>
    </row>
    <row r="17" spans="1:10" s="355" customFormat="1" ht="26.25" customHeight="1">
      <c r="A17" s="353"/>
      <c r="B17" s="303"/>
      <c r="C17" s="303" t="s">
        <v>647</v>
      </c>
      <c r="D17" s="303"/>
      <c r="E17" s="303"/>
      <c r="F17" s="303"/>
      <c r="G17" s="303"/>
      <c r="H17" s="303"/>
      <c r="I17" s="303"/>
      <c r="J17" s="354"/>
    </row>
    <row r="18" spans="1:10" s="355" customFormat="1" ht="26.25" customHeight="1">
      <c r="A18" s="353"/>
      <c r="B18" s="303"/>
      <c r="C18" s="303" t="s">
        <v>327</v>
      </c>
      <c r="D18" s="303"/>
      <c r="E18" s="303"/>
      <c r="F18" s="303"/>
      <c r="G18" s="303"/>
      <c r="H18" s="303"/>
      <c r="I18" s="303"/>
      <c r="J18" s="354"/>
    </row>
    <row r="19" spans="1:10" s="355" customFormat="1" ht="26.25" customHeight="1">
      <c r="A19" s="353"/>
      <c r="B19" s="303"/>
      <c r="C19" s="303" t="s">
        <v>646</v>
      </c>
      <c r="D19" s="303"/>
      <c r="E19" s="303"/>
      <c r="F19" s="303"/>
      <c r="G19" s="303"/>
      <c r="H19" s="303"/>
      <c r="I19" s="303"/>
      <c r="J19" s="354"/>
    </row>
    <row r="20" spans="1:10" s="355" customFormat="1" ht="26.25" customHeight="1">
      <c r="A20" s="353"/>
      <c r="B20" s="303"/>
      <c r="C20" s="303" t="s">
        <v>328</v>
      </c>
      <c r="D20" s="303"/>
      <c r="E20" s="303"/>
      <c r="F20" s="303"/>
      <c r="G20" s="303"/>
      <c r="H20" s="303"/>
      <c r="I20" s="303"/>
      <c r="J20" s="354"/>
    </row>
    <row r="21" spans="1:10" s="355" customFormat="1" ht="21.75" customHeight="1">
      <c r="A21" s="353"/>
      <c r="B21" s="303"/>
      <c r="C21" s="303"/>
      <c r="D21" s="303"/>
      <c r="E21" s="303"/>
      <c r="F21" s="303"/>
      <c r="G21" s="303"/>
      <c r="H21" s="303"/>
      <c r="I21" s="303"/>
      <c r="J21" s="354"/>
    </row>
    <row r="22" spans="1:10" s="355" customFormat="1" ht="21.75" customHeight="1">
      <c r="A22" s="353"/>
      <c r="B22" s="303"/>
      <c r="C22" s="303"/>
      <c r="D22" s="303"/>
      <c r="E22" s="303"/>
      <c r="F22" s="303"/>
      <c r="G22" s="303"/>
      <c r="H22" s="303"/>
      <c r="I22" s="303"/>
      <c r="J22" s="354"/>
    </row>
    <row r="23" spans="1:10" s="355" customFormat="1" ht="21.75" customHeight="1">
      <c r="A23" s="353"/>
      <c r="B23" s="303"/>
      <c r="C23" s="303"/>
      <c r="D23" s="303"/>
      <c r="E23" s="303"/>
      <c r="F23" s="303"/>
      <c r="G23" s="303"/>
      <c r="H23" s="303"/>
      <c r="I23" s="303"/>
      <c r="J23" s="354"/>
    </row>
    <row r="24" spans="1:10" s="355" customFormat="1" ht="21.75" customHeight="1">
      <c r="A24" s="353"/>
      <c r="B24" s="303"/>
      <c r="C24" s="621" t="s">
        <v>645</v>
      </c>
      <c r="D24" s="621"/>
      <c r="E24" s="621"/>
      <c r="F24" s="621"/>
      <c r="G24" s="621"/>
      <c r="H24" s="621"/>
      <c r="I24" s="621"/>
      <c r="J24" s="354"/>
    </row>
    <row r="25" spans="1:10" s="355" customFormat="1" ht="21.75" customHeight="1">
      <c r="A25" s="353"/>
      <c r="B25" s="303"/>
      <c r="C25" s="356"/>
      <c r="D25" s="356"/>
      <c r="E25" s="356"/>
      <c r="F25" s="356"/>
      <c r="G25" s="356"/>
      <c r="H25" s="356"/>
      <c r="I25" s="356"/>
      <c r="J25" s="354"/>
    </row>
    <row r="26" spans="1:10" s="355" customFormat="1" ht="21.75" customHeight="1">
      <c r="A26" s="353"/>
      <c r="B26" s="303"/>
      <c r="C26" s="2"/>
      <c r="D26" s="303"/>
      <c r="E26" s="303" t="s">
        <v>376</v>
      </c>
      <c r="F26" s="303"/>
      <c r="G26" s="303"/>
      <c r="H26" s="303"/>
      <c r="I26" s="303"/>
      <c r="J26" s="354"/>
    </row>
    <row r="27" spans="1:10" s="355" customFormat="1" ht="21.75" customHeight="1">
      <c r="A27" s="353"/>
      <c r="B27" s="303"/>
      <c r="C27" s="303"/>
      <c r="D27" s="303"/>
      <c r="E27" s="2"/>
      <c r="F27" s="2"/>
      <c r="G27" s="303"/>
      <c r="H27" s="357"/>
      <c r="I27" s="303"/>
      <c r="J27" s="354"/>
    </row>
    <row r="28" spans="1:10" s="355" customFormat="1" ht="21.75" customHeight="1">
      <c r="A28" s="353"/>
      <c r="B28" s="303"/>
      <c r="C28" s="2"/>
      <c r="D28" s="303"/>
      <c r="E28" s="303"/>
      <c r="F28" s="303"/>
      <c r="G28" s="303"/>
      <c r="H28" s="303"/>
      <c r="I28" s="303"/>
      <c r="J28" s="354"/>
    </row>
    <row r="29" spans="1:10" s="355" customFormat="1" ht="18.75" customHeight="1">
      <c r="A29" s="353"/>
      <c r="B29" s="303"/>
      <c r="C29" s="303"/>
      <c r="D29" s="303"/>
      <c r="E29" s="2"/>
      <c r="F29" s="2"/>
      <c r="G29" s="303"/>
      <c r="H29" s="357" t="s">
        <v>329</v>
      </c>
      <c r="I29" s="611" t="s">
        <v>329</v>
      </c>
      <c r="J29" s="612"/>
    </row>
    <row r="30" spans="1:10" s="355" customFormat="1" ht="18.75" customHeight="1">
      <c r="A30" s="353"/>
      <c r="B30" s="303"/>
      <c r="C30" s="303"/>
      <c r="D30" s="303"/>
      <c r="E30" s="2"/>
      <c r="F30" s="2"/>
      <c r="G30" s="303"/>
      <c r="H30" s="357" t="s">
        <v>329</v>
      </c>
      <c r="I30" s="611" t="s">
        <v>329</v>
      </c>
      <c r="J30" s="612"/>
    </row>
    <row r="31" spans="1:10" s="355" customFormat="1" ht="18.75" customHeight="1">
      <c r="A31" s="353"/>
      <c r="B31" s="303"/>
      <c r="C31" s="303"/>
      <c r="D31" s="303"/>
      <c r="E31" s="2"/>
      <c r="F31" s="2"/>
      <c r="G31" s="303"/>
      <c r="H31" s="357"/>
      <c r="I31" s="303" t="s">
        <v>329</v>
      </c>
      <c r="J31" s="354"/>
    </row>
    <row r="32" spans="1:10" s="355" customFormat="1" ht="18.75" customHeight="1">
      <c r="A32" s="358"/>
      <c r="B32" s="359"/>
      <c r="C32" s="359"/>
      <c r="D32" s="359"/>
      <c r="E32" s="359"/>
      <c r="F32" s="359"/>
      <c r="G32" s="359"/>
      <c r="H32" s="359"/>
      <c r="I32" s="359"/>
      <c r="J32" s="360"/>
    </row>
  </sheetData>
  <sheetProtection/>
  <mergeCells count="7">
    <mergeCell ref="I30:J30"/>
    <mergeCell ref="A3:J3"/>
    <mergeCell ref="A5:J5"/>
    <mergeCell ref="C7:J7"/>
    <mergeCell ref="C8:J8"/>
    <mergeCell ref="C24:I24"/>
    <mergeCell ref="I29:J29"/>
  </mergeCells>
  <printOptions/>
  <pageMargins left="0.47" right="0.39" top="1" bottom="0.52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20"/>
  <sheetViews>
    <sheetView showGridLines="0" zoomScaleSheetLayoutView="100" zoomScalePageLayoutView="0" workbookViewId="0" topLeftCell="A1">
      <selection activeCell="E16" sqref="E16"/>
    </sheetView>
  </sheetViews>
  <sheetFormatPr defaultColWidth="9.140625" defaultRowHeight="15"/>
  <cols>
    <col min="1" max="1" width="23.421875" style="2" customWidth="1"/>
    <col min="2" max="2" width="55.57421875" style="2" customWidth="1"/>
    <col min="3" max="3" width="23.421875" style="2" customWidth="1"/>
    <col min="4" max="4" width="13.00390625" style="2" customWidth="1"/>
    <col min="5" max="238" width="9.00390625" style="2" customWidth="1"/>
    <col min="239" max="239" width="23.421875" style="2" customWidth="1"/>
    <col min="240" max="240" width="45.8515625" style="2" customWidth="1"/>
    <col min="241" max="242" width="23.421875" style="2" customWidth="1"/>
    <col min="243" max="16384" width="9.00390625" style="2" customWidth="1"/>
  </cols>
  <sheetData>
    <row r="1" spans="1:4" ht="34.5" customHeight="1">
      <c r="A1" s="518" t="s">
        <v>50</v>
      </c>
      <c r="B1" s="518"/>
      <c r="C1" s="518"/>
      <c r="D1" s="518"/>
    </row>
    <row r="2" spans="1:4" ht="10.5" customHeight="1">
      <c r="A2" s="3"/>
      <c r="B2" s="3"/>
      <c r="C2" s="3"/>
      <c r="D2" s="3"/>
    </row>
    <row r="3" spans="1:4" s="12" customFormat="1" ht="15" thickBot="1">
      <c r="A3" s="519" t="s">
        <v>25</v>
      </c>
      <c r="B3" s="519"/>
      <c r="C3" s="519"/>
      <c r="D3" s="519"/>
    </row>
    <row r="4" spans="1:4" ht="30.75" customHeight="1" thickBot="1">
      <c r="A4" s="15" t="s">
        <v>46</v>
      </c>
      <c r="B4" s="17" t="s">
        <v>51</v>
      </c>
      <c r="C4" s="17" t="s">
        <v>52</v>
      </c>
      <c r="D4" s="18" t="s">
        <v>53</v>
      </c>
    </row>
    <row r="5" spans="1:4" ht="21.75" customHeight="1">
      <c r="A5" s="47"/>
      <c r="B5" s="105" t="s">
        <v>54</v>
      </c>
      <c r="C5" s="48">
        <v>289900</v>
      </c>
      <c r="D5" s="187"/>
    </row>
    <row r="6" spans="1:4" ht="21.75" customHeight="1">
      <c r="A6" s="47"/>
      <c r="B6" s="106" t="s">
        <v>117</v>
      </c>
      <c r="C6" s="461">
        <v>273894</v>
      </c>
      <c r="D6" s="187"/>
    </row>
    <row r="7" spans="1:4" ht="21.75" customHeight="1">
      <c r="A7" s="47"/>
      <c r="B7" s="106" t="s">
        <v>118</v>
      </c>
      <c r="C7" s="461">
        <v>132797</v>
      </c>
      <c r="D7" s="187"/>
    </row>
    <row r="8" spans="1:4" ht="21.75" customHeight="1">
      <c r="A8" s="47"/>
      <c r="B8" s="106" t="s">
        <v>119</v>
      </c>
      <c r="C8" s="461">
        <v>1642851</v>
      </c>
      <c r="D8" s="187"/>
    </row>
    <row r="9" spans="1:4" ht="21.75" customHeight="1">
      <c r="A9" s="47"/>
      <c r="B9" s="106" t="s">
        <v>334</v>
      </c>
      <c r="C9" s="461">
        <v>1091555</v>
      </c>
      <c r="D9" s="187"/>
    </row>
    <row r="10" spans="1:4" ht="21.75" customHeight="1">
      <c r="A10" s="47"/>
      <c r="B10" s="106" t="s">
        <v>334</v>
      </c>
      <c r="C10" s="461">
        <v>451180</v>
      </c>
      <c r="D10" s="187">
        <v>2017</v>
      </c>
    </row>
    <row r="11" spans="1:4" ht="21.75" customHeight="1">
      <c r="A11" s="47"/>
      <c r="B11" s="107" t="s">
        <v>333</v>
      </c>
      <c r="C11" s="461">
        <v>205656</v>
      </c>
      <c r="D11" s="187"/>
    </row>
    <row r="12" spans="1:4" ht="21.75" customHeight="1">
      <c r="A12" s="47"/>
      <c r="B12" s="460" t="s">
        <v>335</v>
      </c>
      <c r="C12" s="462">
        <v>2148500</v>
      </c>
      <c r="D12" s="187"/>
    </row>
    <row r="13" spans="1:4" ht="21.75" customHeight="1">
      <c r="A13" s="47"/>
      <c r="B13" s="459" t="s">
        <v>1022</v>
      </c>
      <c r="C13" s="463">
        <v>2165320</v>
      </c>
      <c r="D13" s="187">
        <v>2017</v>
      </c>
    </row>
    <row r="14" spans="1:4" ht="21.75" customHeight="1">
      <c r="A14" s="47"/>
      <c r="B14" s="457" t="s">
        <v>1022</v>
      </c>
      <c r="C14" s="464">
        <v>112000</v>
      </c>
      <c r="D14" s="187">
        <v>2017</v>
      </c>
    </row>
    <row r="15" spans="1:4" ht="21.75" customHeight="1">
      <c r="A15" s="47"/>
      <c r="B15" s="457" t="s">
        <v>1022</v>
      </c>
      <c r="C15" s="464">
        <v>3752335</v>
      </c>
      <c r="D15" s="187">
        <v>2017</v>
      </c>
    </row>
    <row r="16" spans="1:4" ht="21.75" customHeight="1">
      <c r="A16" s="47"/>
      <c r="B16" s="457" t="s">
        <v>1022</v>
      </c>
      <c r="C16" s="464">
        <v>914600</v>
      </c>
      <c r="D16" s="187">
        <v>2017</v>
      </c>
    </row>
    <row r="17" spans="1:4" ht="21.75" customHeight="1">
      <c r="A17" s="47"/>
      <c r="B17" s="457" t="s">
        <v>1022</v>
      </c>
      <c r="C17" s="464">
        <v>131800</v>
      </c>
      <c r="D17" s="187">
        <v>2017</v>
      </c>
    </row>
    <row r="18" spans="1:4" ht="21.75" customHeight="1">
      <c r="A18" s="47"/>
      <c r="B18" s="457" t="s">
        <v>1022</v>
      </c>
      <c r="C18" s="464">
        <v>58200</v>
      </c>
      <c r="D18" s="187">
        <v>2017</v>
      </c>
    </row>
    <row r="19" spans="1:4" ht="21.75" customHeight="1" thickBot="1">
      <c r="A19" s="47"/>
      <c r="B19" s="458" t="s">
        <v>1023</v>
      </c>
      <c r="C19" s="465">
        <v>478500</v>
      </c>
      <c r="D19" s="187">
        <v>2017</v>
      </c>
    </row>
    <row r="20" spans="1:4" ht="26.25" customHeight="1" thickBot="1">
      <c r="A20" s="29" t="s">
        <v>38</v>
      </c>
      <c r="B20" s="30"/>
      <c r="C20" s="31">
        <f>SUM(C5:C19)</f>
        <v>13849088</v>
      </c>
      <c r="D20" s="32"/>
    </row>
  </sheetData>
  <sheetProtection/>
  <mergeCells count="2">
    <mergeCell ref="A1:D1"/>
    <mergeCell ref="A3:D3"/>
  </mergeCells>
  <printOptions/>
  <pageMargins left="0.6692913385826772" right="0.5905511811023623" top="0.90551181102362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272"/>
  <sheetViews>
    <sheetView showGridLines="0" view="pageBreakPreview" zoomScaleSheetLayoutView="100" zoomScalePageLayoutView="0" workbookViewId="0" topLeftCell="A109">
      <selection activeCell="F34" sqref="F34"/>
    </sheetView>
  </sheetViews>
  <sheetFormatPr defaultColWidth="9.140625" defaultRowHeight="15"/>
  <cols>
    <col min="1" max="1" width="12.57421875" style="4" customWidth="1"/>
    <col min="2" max="2" width="20.57421875" style="4" customWidth="1"/>
    <col min="3" max="3" width="13.7109375" style="11" bestFit="1" customWidth="1"/>
    <col min="4" max="4" width="14.00390625" style="4" bestFit="1" customWidth="1"/>
    <col min="5" max="5" width="17.140625" style="104" customWidth="1"/>
    <col min="6" max="6" width="12.421875" style="4" customWidth="1"/>
    <col min="7" max="16384" width="9.00390625" style="4" customWidth="1"/>
  </cols>
  <sheetData>
    <row r="1" spans="1:6" ht="36.75" customHeight="1">
      <c r="A1" s="511" t="s">
        <v>111</v>
      </c>
      <c r="B1" s="511"/>
      <c r="C1" s="511"/>
      <c r="D1" s="511"/>
      <c r="E1" s="511"/>
      <c r="F1" s="511"/>
    </row>
    <row r="2" spans="1:6" ht="9.75" customHeight="1">
      <c r="A2" s="98"/>
      <c r="B2" s="98"/>
      <c r="C2" s="5"/>
      <c r="D2" s="98"/>
      <c r="E2" s="102"/>
      <c r="F2" s="6"/>
    </row>
    <row r="3" spans="1:6" s="9" customFormat="1" ht="21" customHeight="1">
      <c r="A3" s="7" t="s">
        <v>1297</v>
      </c>
      <c r="B3" s="7"/>
      <c r="C3" s="8"/>
      <c r="D3" s="7"/>
      <c r="E3" s="103"/>
      <c r="F3" s="7" t="s">
        <v>25</v>
      </c>
    </row>
    <row r="4" spans="1:6" ht="34.5" customHeight="1">
      <c r="A4" s="494" t="s">
        <v>113</v>
      </c>
      <c r="B4" s="494" t="s">
        <v>114</v>
      </c>
      <c r="C4" s="495" t="s">
        <v>115</v>
      </c>
      <c r="D4" s="494" t="s">
        <v>116</v>
      </c>
      <c r="E4" s="496" t="s">
        <v>358</v>
      </c>
      <c r="F4" s="496" t="s">
        <v>359</v>
      </c>
    </row>
    <row r="5" spans="1:6" ht="13.5">
      <c r="A5" s="492" t="s">
        <v>357</v>
      </c>
      <c r="B5" s="497" t="s">
        <v>1260</v>
      </c>
      <c r="C5" s="498" t="s">
        <v>1030</v>
      </c>
      <c r="D5" s="499">
        <v>7930</v>
      </c>
      <c r="E5" s="499">
        <v>1110</v>
      </c>
      <c r="F5" s="499">
        <v>110</v>
      </c>
    </row>
    <row r="6" spans="1:6" ht="13.5">
      <c r="A6" s="492"/>
      <c r="B6" s="497" t="s">
        <v>1259</v>
      </c>
      <c r="C6" s="498" t="s">
        <v>1030</v>
      </c>
      <c r="D6" s="499">
        <v>2171752</v>
      </c>
      <c r="E6" s="499">
        <v>304040</v>
      </c>
      <c r="F6" s="499">
        <v>30400</v>
      </c>
    </row>
    <row r="7" spans="1:6" ht="13.5">
      <c r="A7" s="492"/>
      <c r="B7" s="497" t="s">
        <v>1258</v>
      </c>
      <c r="C7" s="498" t="s">
        <v>1030</v>
      </c>
      <c r="D7" s="499">
        <v>1609</v>
      </c>
      <c r="E7" s="499">
        <v>0</v>
      </c>
      <c r="F7" s="499">
        <v>0</v>
      </c>
    </row>
    <row r="8" spans="1:6" ht="13.5">
      <c r="A8" s="492"/>
      <c r="B8" s="497" t="s">
        <v>1257</v>
      </c>
      <c r="C8" s="498" t="s">
        <v>1030</v>
      </c>
      <c r="D8" s="499">
        <v>13066</v>
      </c>
      <c r="E8" s="499">
        <v>1820</v>
      </c>
      <c r="F8" s="499">
        <v>180</v>
      </c>
    </row>
    <row r="9" spans="1:6" ht="13.5">
      <c r="A9" s="492"/>
      <c r="B9" s="497" t="s">
        <v>1256</v>
      </c>
      <c r="C9" s="498" t="s">
        <v>1030</v>
      </c>
      <c r="D9" s="499">
        <v>7871</v>
      </c>
      <c r="E9" s="499">
        <v>0</v>
      </c>
      <c r="F9" s="499">
        <v>0</v>
      </c>
    </row>
    <row r="10" spans="1:6" ht="13.5">
      <c r="A10" s="492"/>
      <c r="B10" s="497" t="s">
        <v>1255</v>
      </c>
      <c r="C10" s="498" t="s">
        <v>1030</v>
      </c>
      <c r="D10" s="499">
        <v>2915</v>
      </c>
      <c r="E10" s="499">
        <v>1100</v>
      </c>
      <c r="F10" s="499">
        <v>110</v>
      </c>
    </row>
    <row r="11" spans="1:6" ht="13.5">
      <c r="A11" s="492"/>
      <c r="B11" s="497" t="s">
        <v>1254</v>
      </c>
      <c r="C11" s="498" t="s">
        <v>1030</v>
      </c>
      <c r="D11" s="499">
        <v>39547</v>
      </c>
      <c r="E11" s="499">
        <v>3800</v>
      </c>
      <c r="F11" s="499">
        <v>380</v>
      </c>
    </row>
    <row r="12" spans="1:6" ht="13.5">
      <c r="A12" s="492"/>
      <c r="B12" s="497" t="s">
        <v>1253</v>
      </c>
      <c r="C12" s="498" t="s">
        <v>1030</v>
      </c>
      <c r="D12" s="499">
        <v>27157</v>
      </c>
      <c r="E12" s="499">
        <v>5530</v>
      </c>
      <c r="F12" s="499">
        <v>550</v>
      </c>
    </row>
    <row r="13" spans="1:6" ht="13.5">
      <c r="A13" s="492"/>
      <c r="B13" s="497" t="s">
        <v>1252</v>
      </c>
      <c r="C13" s="498" t="s">
        <v>1030</v>
      </c>
      <c r="D13" s="499">
        <v>4737</v>
      </c>
      <c r="E13" s="499">
        <v>0</v>
      </c>
      <c r="F13" s="499">
        <v>0</v>
      </c>
    </row>
    <row r="14" spans="1:6" ht="13.5">
      <c r="A14" s="492"/>
      <c r="B14" s="497" t="s">
        <v>1251</v>
      </c>
      <c r="C14" s="498" t="s">
        <v>1030</v>
      </c>
      <c r="D14" s="499">
        <v>702</v>
      </c>
      <c r="E14" s="499">
        <v>0</v>
      </c>
      <c r="F14" s="499">
        <v>0</v>
      </c>
    </row>
    <row r="15" spans="1:6" ht="13.5">
      <c r="A15" s="492"/>
      <c r="B15" s="497" t="s">
        <v>1264</v>
      </c>
      <c r="C15" s="498" t="s">
        <v>1030</v>
      </c>
      <c r="D15" s="499">
        <v>2111</v>
      </c>
      <c r="E15" s="499">
        <v>0</v>
      </c>
      <c r="F15" s="499">
        <v>0</v>
      </c>
    </row>
    <row r="16" spans="1:6" ht="13.5">
      <c r="A16" s="492"/>
      <c r="B16" s="497" t="s">
        <v>1263</v>
      </c>
      <c r="C16" s="498" t="s">
        <v>1030</v>
      </c>
      <c r="D16" s="499">
        <v>6164</v>
      </c>
      <c r="E16" s="499">
        <v>0</v>
      </c>
      <c r="F16" s="499">
        <v>0</v>
      </c>
    </row>
    <row r="17" spans="1:6" ht="13.5">
      <c r="A17" s="492"/>
      <c r="B17" s="497" t="s">
        <v>1262</v>
      </c>
      <c r="C17" s="498" t="s">
        <v>1030</v>
      </c>
      <c r="D17" s="499">
        <v>308</v>
      </c>
      <c r="E17" s="499">
        <v>0</v>
      </c>
      <c r="F17" s="499">
        <v>0</v>
      </c>
    </row>
    <row r="18" spans="1:6" ht="13.5">
      <c r="A18" s="492"/>
      <c r="B18" s="497" t="s">
        <v>1250</v>
      </c>
      <c r="C18" s="498" t="s">
        <v>1030</v>
      </c>
      <c r="D18" s="499">
        <v>26149</v>
      </c>
      <c r="E18" s="499">
        <v>3660</v>
      </c>
      <c r="F18" s="499">
        <v>360</v>
      </c>
    </row>
    <row r="19" spans="1:6" ht="13.5">
      <c r="A19" s="492"/>
      <c r="B19" s="497" t="s">
        <v>1261</v>
      </c>
      <c r="C19" s="498" t="s">
        <v>1030</v>
      </c>
      <c r="D19" s="499">
        <v>147342</v>
      </c>
      <c r="E19" s="499">
        <v>20620</v>
      </c>
      <c r="F19" s="499">
        <v>2060</v>
      </c>
    </row>
    <row r="20" spans="1:6" ht="13.5">
      <c r="A20" s="492"/>
      <c r="B20" s="497" t="s">
        <v>1249</v>
      </c>
      <c r="C20" s="498" t="s">
        <v>1030</v>
      </c>
      <c r="D20" s="499">
        <v>5291</v>
      </c>
      <c r="E20" s="499">
        <v>0</v>
      </c>
      <c r="F20" s="499">
        <v>0</v>
      </c>
    </row>
    <row r="21" spans="1:6" ht="13.5">
      <c r="A21" s="492"/>
      <c r="B21" s="497" t="s">
        <v>1248</v>
      </c>
      <c r="C21" s="498" t="s">
        <v>1030</v>
      </c>
      <c r="D21" s="499">
        <v>10322</v>
      </c>
      <c r="E21" s="499">
        <v>1440</v>
      </c>
      <c r="F21" s="499">
        <v>140</v>
      </c>
    </row>
    <row r="22" spans="1:6" ht="13.5">
      <c r="A22" s="492"/>
      <c r="B22" s="497" t="s">
        <v>1247</v>
      </c>
      <c r="C22" s="498" t="s">
        <v>1030</v>
      </c>
      <c r="D22" s="499">
        <v>64827</v>
      </c>
      <c r="E22" s="499">
        <v>9070</v>
      </c>
      <c r="F22" s="499">
        <v>900</v>
      </c>
    </row>
    <row r="23" spans="1:6" ht="13.5">
      <c r="A23" s="492"/>
      <c r="B23" s="497" t="s">
        <v>1246</v>
      </c>
      <c r="C23" s="498" t="s">
        <v>1030</v>
      </c>
      <c r="D23" s="499">
        <v>160367</v>
      </c>
      <c r="E23" s="499">
        <v>22450</v>
      </c>
      <c r="F23" s="499">
        <v>2240</v>
      </c>
    </row>
    <row r="24" spans="1:6" ht="13.5">
      <c r="A24" s="492"/>
      <c r="B24" s="497" t="s">
        <v>1245</v>
      </c>
      <c r="C24" s="498" t="s">
        <v>1030</v>
      </c>
      <c r="D24" s="499">
        <v>8</v>
      </c>
      <c r="E24" s="499">
        <v>0</v>
      </c>
      <c r="F24" s="499">
        <v>0</v>
      </c>
    </row>
    <row r="25" spans="1:6" ht="13.5">
      <c r="A25" s="492"/>
      <c r="B25" s="497" t="s">
        <v>1244</v>
      </c>
      <c r="C25" s="498" t="s">
        <v>1030</v>
      </c>
      <c r="D25" s="499">
        <v>18236</v>
      </c>
      <c r="E25" s="499">
        <v>2550</v>
      </c>
      <c r="F25" s="499">
        <v>250</v>
      </c>
    </row>
    <row r="26" spans="1:6" ht="13.5">
      <c r="A26" s="492"/>
      <c r="B26" s="497" t="s">
        <v>1243</v>
      </c>
      <c r="C26" s="498" t="s">
        <v>1030</v>
      </c>
      <c r="D26" s="499">
        <v>166257</v>
      </c>
      <c r="E26" s="499">
        <v>23270</v>
      </c>
      <c r="F26" s="499">
        <v>2320</v>
      </c>
    </row>
    <row r="27" spans="1:6" ht="13.5">
      <c r="A27" s="492"/>
      <c r="B27" s="497" t="s">
        <v>1242</v>
      </c>
      <c r="C27" s="498" t="s">
        <v>1030</v>
      </c>
      <c r="D27" s="499">
        <v>2174</v>
      </c>
      <c r="E27" s="499">
        <v>0</v>
      </c>
      <c r="F27" s="499">
        <v>0</v>
      </c>
    </row>
    <row r="28" spans="1:6" ht="13.5">
      <c r="A28" s="492"/>
      <c r="B28" s="497" t="s">
        <v>1241</v>
      </c>
      <c r="C28" s="498" t="s">
        <v>1030</v>
      </c>
      <c r="D28" s="499">
        <v>33596</v>
      </c>
      <c r="E28" s="499">
        <v>4700</v>
      </c>
      <c r="F28" s="499">
        <v>470</v>
      </c>
    </row>
    <row r="29" spans="1:6" ht="13.5">
      <c r="A29" s="492"/>
      <c r="B29" s="497" t="s">
        <v>1240</v>
      </c>
      <c r="C29" s="498" t="s">
        <v>1030</v>
      </c>
      <c r="D29" s="499">
        <v>7004</v>
      </c>
      <c r="E29" s="499">
        <v>0</v>
      </c>
      <c r="F29" s="499">
        <v>0</v>
      </c>
    </row>
    <row r="30" spans="1:6" ht="13.5">
      <c r="A30" s="492"/>
      <c r="B30" s="497" t="s">
        <v>1239</v>
      </c>
      <c r="C30" s="498" t="s">
        <v>1030</v>
      </c>
      <c r="D30" s="499">
        <v>9</v>
      </c>
      <c r="E30" s="499">
        <v>0</v>
      </c>
      <c r="F30" s="499">
        <v>0</v>
      </c>
    </row>
    <row r="31" spans="1:6" ht="13.5">
      <c r="A31" s="492"/>
      <c r="B31" s="497" t="s">
        <v>1238</v>
      </c>
      <c r="C31" s="498" t="s">
        <v>1030</v>
      </c>
      <c r="D31" s="499">
        <v>6710</v>
      </c>
      <c r="E31" s="499">
        <v>0</v>
      </c>
      <c r="F31" s="499">
        <v>0</v>
      </c>
    </row>
    <row r="32" spans="1:6" ht="13.5">
      <c r="A32" s="492"/>
      <c r="B32" s="497" t="s">
        <v>1237</v>
      </c>
      <c r="C32" s="498" t="s">
        <v>1030</v>
      </c>
      <c r="D32" s="499">
        <v>15085</v>
      </c>
      <c r="E32" s="499">
        <v>2110</v>
      </c>
      <c r="F32" s="499">
        <v>210</v>
      </c>
    </row>
    <row r="33" spans="1:6" ht="13.5">
      <c r="A33" s="492"/>
      <c r="B33" s="497" t="s">
        <v>1236</v>
      </c>
      <c r="C33" s="498" t="s">
        <v>1030</v>
      </c>
      <c r="D33" s="499">
        <v>2</v>
      </c>
      <c r="E33" s="499">
        <v>0</v>
      </c>
      <c r="F33" s="499">
        <v>0</v>
      </c>
    </row>
    <row r="34" spans="1:6" ht="13.5">
      <c r="A34" s="492"/>
      <c r="B34" s="497" t="s">
        <v>1235</v>
      </c>
      <c r="C34" s="498" t="s">
        <v>1030</v>
      </c>
      <c r="D34" s="499">
        <v>1584</v>
      </c>
      <c r="E34" s="499">
        <v>0</v>
      </c>
      <c r="F34" s="499">
        <v>0</v>
      </c>
    </row>
    <row r="35" spans="1:6" ht="13.5">
      <c r="A35" s="492"/>
      <c r="B35" s="497" t="s">
        <v>1234</v>
      </c>
      <c r="C35" s="498" t="s">
        <v>1030</v>
      </c>
      <c r="D35" s="499">
        <v>662</v>
      </c>
      <c r="E35" s="499">
        <v>0</v>
      </c>
      <c r="F35" s="499">
        <v>0</v>
      </c>
    </row>
    <row r="36" spans="1:6" ht="13.5">
      <c r="A36" s="492"/>
      <c r="B36" s="497" t="s">
        <v>1233</v>
      </c>
      <c r="C36" s="498" t="s">
        <v>1030</v>
      </c>
      <c r="D36" s="499">
        <v>1722</v>
      </c>
      <c r="E36" s="499">
        <v>0</v>
      </c>
      <c r="F36" s="499">
        <v>0</v>
      </c>
    </row>
    <row r="37" spans="1:6" ht="13.5">
      <c r="A37" s="492"/>
      <c r="B37" s="497" t="s">
        <v>1232</v>
      </c>
      <c r="C37" s="498" t="s">
        <v>1030</v>
      </c>
      <c r="D37" s="499">
        <v>467</v>
      </c>
      <c r="E37" s="499">
        <v>0</v>
      </c>
      <c r="F37" s="499">
        <v>0</v>
      </c>
    </row>
    <row r="38" spans="1:6" ht="13.5">
      <c r="A38" s="492"/>
      <c r="B38" s="497" t="s">
        <v>1231</v>
      </c>
      <c r="C38" s="498" t="s">
        <v>1030</v>
      </c>
      <c r="D38" s="499">
        <v>1</v>
      </c>
      <c r="E38" s="499">
        <v>0</v>
      </c>
      <c r="F38" s="499">
        <v>0</v>
      </c>
    </row>
    <row r="39" spans="1:6" ht="13.5">
      <c r="A39" s="492"/>
      <c r="B39" s="497" t="s">
        <v>1230</v>
      </c>
      <c r="C39" s="498" t="s">
        <v>1030</v>
      </c>
      <c r="D39" s="499">
        <v>2089</v>
      </c>
      <c r="E39" s="499">
        <v>0</v>
      </c>
      <c r="F39" s="499">
        <v>0</v>
      </c>
    </row>
    <row r="40" spans="1:6" ht="13.5">
      <c r="A40" s="492"/>
      <c r="B40" s="497" t="s">
        <v>1229</v>
      </c>
      <c r="C40" s="498" t="s">
        <v>1030</v>
      </c>
      <c r="D40" s="499">
        <v>2</v>
      </c>
      <c r="E40" s="499">
        <v>0</v>
      </c>
      <c r="F40" s="499">
        <v>0</v>
      </c>
    </row>
    <row r="41" spans="1:6" ht="13.5">
      <c r="A41" s="492"/>
      <c r="B41" s="497" t="s">
        <v>1228</v>
      </c>
      <c r="C41" s="498" t="s">
        <v>1030</v>
      </c>
      <c r="D41" s="499">
        <v>10848</v>
      </c>
      <c r="E41" s="499">
        <v>1510</v>
      </c>
      <c r="F41" s="499">
        <v>150</v>
      </c>
    </row>
    <row r="42" spans="1:6" ht="13.5">
      <c r="A42" s="492"/>
      <c r="B42" s="497" t="s">
        <v>1227</v>
      </c>
      <c r="C42" s="498" t="s">
        <v>1030</v>
      </c>
      <c r="D42" s="499">
        <v>4960</v>
      </c>
      <c r="E42" s="499">
        <v>0</v>
      </c>
      <c r="F42" s="499">
        <v>0</v>
      </c>
    </row>
    <row r="43" spans="1:6" ht="13.5">
      <c r="A43" s="492"/>
      <c r="B43" s="497" t="s">
        <v>1226</v>
      </c>
      <c r="C43" s="498" t="s">
        <v>1030</v>
      </c>
      <c r="D43" s="499">
        <v>1</v>
      </c>
      <c r="E43" s="499">
        <v>0</v>
      </c>
      <c r="F43" s="499">
        <v>0</v>
      </c>
    </row>
    <row r="44" spans="1:6" ht="13.5">
      <c r="A44" s="492"/>
      <c r="B44" s="497" t="s">
        <v>1225</v>
      </c>
      <c r="C44" s="498" t="s">
        <v>1030</v>
      </c>
      <c r="D44" s="499">
        <v>24574</v>
      </c>
      <c r="E44" s="499">
        <v>3440</v>
      </c>
      <c r="F44" s="499">
        <v>340</v>
      </c>
    </row>
    <row r="45" spans="1:6" ht="13.5">
      <c r="A45" s="492"/>
      <c r="B45" s="497" t="s">
        <v>1224</v>
      </c>
      <c r="C45" s="498" t="s">
        <v>1030</v>
      </c>
      <c r="D45" s="499">
        <v>5</v>
      </c>
      <c r="E45" s="499">
        <v>0</v>
      </c>
      <c r="F45" s="499">
        <v>0</v>
      </c>
    </row>
    <row r="46" spans="1:6" ht="13.5">
      <c r="A46" s="492"/>
      <c r="B46" s="497" t="s">
        <v>1223</v>
      </c>
      <c r="C46" s="498" t="s">
        <v>1030</v>
      </c>
      <c r="D46" s="499">
        <v>9</v>
      </c>
      <c r="E46" s="499">
        <v>0</v>
      </c>
      <c r="F46" s="499">
        <v>0</v>
      </c>
    </row>
    <row r="47" spans="1:6" ht="13.5">
      <c r="A47" s="492"/>
      <c r="B47" s="497" t="s">
        <v>1222</v>
      </c>
      <c r="C47" s="498" t="s">
        <v>1030</v>
      </c>
      <c r="D47" s="499">
        <v>400</v>
      </c>
      <c r="E47" s="499">
        <v>0</v>
      </c>
      <c r="F47" s="499">
        <v>0</v>
      </c>
    </row>
    <row r="48" spans="1:6" ht="13.5">
      <c r="A48" s="492"/>
      <c r="B48" s="497" t="s">
        <v>1221</v>
      </c>
      <c r="C48" s="498" t="s">
        <v>1030</v>
      </c>
      <c r="D48" s="499">
        <v>2485</v>
      </c>
      <c r="E48" s="499">
        <v>0</v>
      </c>
      <c r="F48" s="499">
        <v>0</v>
      </c>
    </row>
    <row r="49" spans="1:6" ht="13.5">
      <c r="A49" s="492"/>
      <c r="B49" s="497" t="s">
        <v>1220</v>
      </c>
      <c r="C49" s="498" t="s">
        <v>1030</v>
      </c>
      <c r="D49" s="499">
        <v>3</v>
      </c>
      <c r="E49" s="499">
        <v>0</v>
      </c>
      <c r="F49" s="499">
        <v>0</v>
      </c>
    </row>
    <row r="50" spans="1:6" ht="13.5">
      <c r="A50" s="492"/>
      <c r="B50" s="497" t="s">
        <v>1219</v>
      </c>
      <c r="C50" s="498" t="s">
        <v>1030</v>
      </c>
      <c r="D50" s="499">
        <v>5301</v>
      </c>
      <c r="E50" s="499">
        <v>0</v>
      </c>
      <c r="F50" s="499">
        <v>0</v>
      </c>
    </row>
    <row r="51" spans="1:6" ht="13.5">
      <c r="A51" s="492"/>
      <c r="B51" s="497" t="s">
        <v>1218</v>
      </c>
      <c r="C51" s="498" t="s">
        <v>1030</v>
      </c>
      <c r="D51" s="499">
        <v>218</v>
      </c>
      <c r="E51" s="499">
        <v>0</v>
      </c>
      <c r="F51" s="499">
        <v>0</v>
      </c>
    </row>
    <row r="52" spans="1:6" ht="13.5">
      <c r="A52" s="492"/>
      <c r="B52" s="497" t="s">
        <v>1217</v>
      </c>
      <c r="C52" s="498" t="s">
        <v>1030</v>
      </c>
      <c r="D52" s="499">
        <v>28</v>
      </c>
      <c r="E52" s="499">
        <v>0</v>
      </c>
      <c r="F52" s="499">
        <v>0</v>
      </c>
    </row>
    <row r="53" spans="1:6" ht="13.5">
      <c r="A53" s="492"/>
      <c r="B53" s="497" t="s">
        <v>1216</v>
      </c>
      <c r="C53" s="498" t="s">
        <v>1030</v>
      </c>
      <c r="D53" s="499">
        <v>908</v>
      </c>
      <c r="E53" s="499">
        <v>0</v>
      </c>
      <c r="F53" s="499">
        <v>0</v>
      </c>
    </row>
    <row r="54" spans="1:6" ht="13.5">
      <c r="A54" s="492"/>
      <c r="B54" s="497" t="s">
        <v>1215</v>
      </c>
      <c r="C54" s="498" t="s">
        <v>1030</v>
      </c>
      <c r="D54" s="499">
        <v>49787</v>
      </c>
      <c r="E54" s="499">
        <v>6970</v>
      </c>
      <c r="F54" s="499">
        <v>690</v>
      </c>
    </row>
    <row r="55" spans="1:6" ht="13.5">
      <c r="A55" s="492"/>
      <c r="B55" s="497" t="s">
        <v>1214</v>
      </c>
      <c r="C55" s="498" t="s">
        <v>1030</v>
      </c>
      <c r="D55" s="499">
        <v>51</v>
      </c>
      <c r="E55" s="499">
        <v>0</v>
      </c>
      <c r="F55" s="499">
        <v>0</v>
      </c>
    </row>
    <row r="56" spans="1:6" ht="13.5">
      <c r="A56" s="492"/>
      <c r="B56" s="497" t="s">
        <v>1213</v>
      </c>
      <c r="C56" s="498" t="s">
        <v>1030</v>
      </c>
      <c r="D56" s="499">
        <v>926</v>
      </c>
      <c r="E56" s="499">
        <v>0</v>
      </c>
      <c r="F56" s="499">
        <v>0</v>
      </c>
    </row>
    <row r="57" spans="1:6" ht="13.5">
      <c r="A57" s="492"/>
      <c r="B57" s="497" t="s">
        <v>1212</v>
      </c>
      <c r="C57" s="498" t="s">
        <v>1030</v>
      </c>
      <c r="D57" s="499">
        <v>1022</v>
      </c>
      <c r="E57" s="499">
        <v>0</v>
      </c>
      <c r="F57" s="499">
        <v>0</v>
      </c>
    </row>
    <row r="58" spans="1:6" ht="13.5">
      <c r="A58" s="492"/>
      <c r="B58" s="497" t="s">
        <v>1211</v>
      </c>
      <c r="C58" s="498" t="s">
        <v>1030</v>
      </c>
      <c r="D58" s="499">
        <v>7292</v>
      </c>
      <c r="E58" s="499">
        <v>1020</v>
      </c>
      <c r="F58" s="499">
        <v>100</v>
      </c>
    </row>
    <row r="59" spans="1:6" ht="13.5">
      <c r="A59" s="492"/>
      <c r="B59" s="497" t="s">
        <v>1265</v>
      </c>
      <c r="C59" s="498" t="s">
        <v>1030</v>
      </c>
      <c r="D59" s="499">
        <v>6356</v>
      </c>
      <c r="E59" s="499">
        <v>0</v>
      </c>
      <c r="F59" s="499">
        <v>0</v>
      </c>
    </row>
    <row r="60" spans="1:6" ht="13.5">
      <c r="A60" s="492"/>
      <c r="B60" s="497" t="s">
        <v>1210</v>
      </c>
      <c r="C60" s="498" t="s">
        <v>1031</v>
      </c>
      <c r="D60" s="499">
        <v>5071979</v>
      </c>
      <c r="E60" s="499">
        <v>710070</v>
      </c>
      <c r="F60" s="499">
        <v>71000</v>
      </c>
    </row>
    <row r="61" spans="1:6" ht="13.5">
      <c r="A61" s="492"/>
      <c r="B61" s="497" t="s">
        <v>1209</v>
      </c>
      <c r="C61" s="498" t="s">
        <v>1032</v>
      </c>
      <c r="D61" s="499">
        <v>3525259</v>
      </c>
      <c r="E61" s="499">
        <v>493530</v>
      </c>
      <c r="F61" s="499">
        <v>49350</v>
      </c>
    </row>
    <row r="62" spans="1:6" ht="13.5">
      <c r="A62" s="492"/>
      <c r="B62" s="497" t="s">
        <v>1208</v>
      </c>
      <c r="C62" s="498" t="s">
        <v>1032</v>
      </c>
      <c r="D62" s="499">
        <v>3151027</v>
      </c>
      <c r="E62" s="499">
        <v>441140</v>
      </c>
      <c r="F62" s="499">
        <v>44110</v>
      </c>
    </row>
    <row r="63" spans="1:6" ht="13.5">
      <c r="A63" s="492"/>
      <c r="B63" s="497" t="s">
        <v>1207</v>
      </c>
      <c r="C63" s="498" t="s">
        <v>1033</v>
      </c>
      <c r="D63" s="499">
        <v>6093644</v>
      </c>
      <c r="E63" s="499">
        <v>853110</v>
      </c>
      <c r="F63" s="499">
        <v>85310</v>
      </c>
    </row>
    <row r="64" spans="1:6" ht="13.5">
      <c r="A64" s="492"/>
      <c r="B64" s="497" t="s">
        <v>1206</v>
      </c>
      <c r="C64" s="498" t="s">
        <v>1034</v>
      </c>
      <c r="D64" s="499">
        <v>9</v>
      </c>
      <c r="E64" s="499"/>
      <c r="F64" s="499"/>
    </row>
    <row r="65" spans="1:6" ht="13.5">
      <c r="A65" s="492"/>
      <c r="B65" s="497" t="s">
        <v>1205</v>
      </c>
      <c r="C65" s="498" t="s">
        <v>1035</v>
      </c>
      <c r="D65" s="499">
        <v>9961</v>
      </c>
      <c r="E65" s="499">
        <v>1390</v>
      </c>
      <c r="F65" s="499">
        <v>130</v>
      </c>
    </row>
    <row r="66" spans="1:6" ht="13.5">
      <c r="A66" s="492"/>
      <c r="B66" s="497" t="s">
        <v>1204</v>
      </c>
      <c r="C66" s="498" t="s">
        <v>1035</v>
      </c>
      <c r="D66" s="499">
        <v>3531</v>
      </c>
      <c r="E66" s="499">
        <v>0</v>
      </c>
      <c r="F66" s="499">
        <v>0</v>
      </c>
    </row>
    <row r="67" spans="1:6" ht="13.5">
      <c r="A67" s="492"/>
      <c r="B67" s="497" t="s">
        <v>1203</v>
      </c>
      <c r="C67" s="498" t="s">
        <v>1036</v>
      </c>
      <c r="D67" s="499">
        <v>178</v>
      </c>
      <c r="E67" s="499"/>
      <c r="F67" s="499"/>
    </row>
    <row r="68" spans="1:6" ht="13.5">
      <c r="A68" s="492"/>
      <c r="B68" s="497" t="s">
        <v>1202</v>
      </c>
      <c r="C68" s="498" t="s">
        <v>1037</v>
      </c>
      <c r="D68" s="499">
        <v>7703</v>
      </c>
      <c r="E68" s="499">
        <v>1070</v>
      </c>
      <c r="F68" s="499">
        <v>100</v>
      </c>
    </row>
    <row r="69" spans="1:6" ht="13.5">
      <c r="A69" s="492"/>
      <c r="B69" s="497" t="s">
        <v>1201</v>
      </c>
      <c r="C69" s="498" t="s">
        <v>1037</v>
      </c>
      <c r="D69" s="499">
        <v>10788</v>
      </c>
      <c r="E69" s="499">
        <v>1510</v>
      </c>
      <c r="F69" s="499">
        <v>150</v>
      </c>
    </row>
    <row r="70" spans="1:6" ht="13.5">
      <c r="A70" s="492"/>
      <c r="B70" s="497" t="s">
        <v>1200</v>
      </c>
      <c r="C70" s="498" t="s">
        <v>1037</v>
      </c>
      <c r="D70" s="499">
        <v>43627</v>
      </c>
      <c r="E70" s="499">
        <v>6100</v>
      </c>
      <c r="F70" s="499">
        <v>610</v>
      </c>
    </row>
    <row r="71" spans="1:6" ht="13.5">
      <c r="A71" s="492"/>
      <c r="B71" s="497" t="s">
        <v>1199</v>
      </c>
      <c r="C71" s="498" t="s">
        <v>1037</v>
      </c>
      <c r="D71" s="499">
        <v>3002348</v>
      </c>
      <c r="E71" s="499">
        <v>420320</v>
      </c>
      <c r="F71" s="499">
        <v>42030</v>
      </c>
    </row>
    <row r="72" spans="1:6" ht="13.5">
      <c r="A72" s="492"/>
      <c r="B72" s="497" t="s">
        <v>1198</v>
      </c>
      <c r="C72" s="498" t="s">
        <v>1037</v>
      </c>
      <c r="D72" s="499">
        <v>663</v>
      </c>
      <c r="E72" s="499">
        <v>0</v>
      </c>
      <c r="F72" s="499">
        <v>0</v>
      </c>
    </row>
    <row r="73" spans="1:6" ht="13.5">
      <c r="A73" s="492"/>
      <c r="B73" s="497" t="s">
        <v>1197</v>
      </c>
      <c r="C73" s="498" t="s">
        <v>1037</v>
      </c>
      <c r="D73" s="499">
        <v>1609</v>
      </c>
      <c r="E73" s="499">
        <v>0</v>
      </c>
      <c r="F73" s="499">
        <v>0</v>
      </c>
    </row>
    <row r="74" spans="1:6" ht="13.5">
      <c r="A74" s="492"/>
      <c r="B74" s="497" t="s">
        <v>1196</v>
      </c>
      <c r="C74" s="498" t="s">
        <v>1037</v>
      </c>
      <c r="D74" s="499">
        <v>7246</v>
      </c>
      <c r="E74" s="499">
        <v>1010</v>
      </c>
      <c r="F74" s="499">
        <v>100</v>
      </c>
    </row>
    <row r="75" spans="1:6" ht="13.5">
      <c r="A75" s="492"/>
      <c r="B75" s="497" t="s">
        <v>1195</v>
      </c>
      <c r="C75" s="498" t="s">
        <v>1037</v>
      </c>
      <c r="D75" s="499">
        <v>28379</v>
      </c>
      <c r="E75" s="499">
        <v>3970</v>
      </c>
      <c r="F75" s="499">
        <v>390</v>
      </c>
    </row>
    <row r="76" spans="1:6" ht="13.5">
      <c r="A76" s="492"/>
      <c r="B76" s="497" t="s">
        <v>1194</v>
      </c>
      <c r="C76" s="498" t="s">
        <v>1037</v>
      </c>
      <c r="D76" s="499">
        <v>23066</v>
      </c>
      <c r="E76" s="499">
        <v>3220</v>
      </c>
      <c r="F76" s="499">
        <v>320</v>
      </c>
    </row>
    <row r="77" spans="1:6" ht="13.5">
      <c r="A77" s="492"/>
      <c r="B77" s="497" t="s">
        <v>1193</v>
      </c>
      <c r="C77" s="498" t="s">
        <v>1037</v>
      </c>
      <c r="D77" s="499">
        <v>5246</v>
      </c>
      <c r="E77" s="499">
        <v>0</v>
      </c>
      <c r="F77" s="499">
        <v>0</v>
      </c>
    </row>
    <row r="78" spans="1:6" ht="13.5">
      <c r="A78" s="492"/>
      <c r="B78" s="497" t="s">
        <v>1192</v>
      </c>
      <c r="C78" s="498" t="s">
        <v>1037</v>
      </c>
      <c r="D78" s="499">
        <v>542</v>
      </c>
      <c r="E78" s="499">
        <v>0</v>
      </c>
      <c r="F78" s="499">
        <v>0</v>
      </c>
    </row>
    <row r="79" spans="1:6" ht="13.5">
      <c r="A79" s="492"/>
      <c r="B79" s="497" t="s">
        <v>1191</v>
      </c>
      <c r="C79" s="498" t="s">
        <v>1037</v>
      </c>
      <c r="D79" s="499">
        <v>18177</v>
      </c>
      <c r="E79" s="499">
        <v>2540</v>
      </c>
      <c r="F79" s="499">
        <v>250</v>
      </c>
    </row>
    <row r="80" spans="1:6" ht="13.5">
      <c r="A80" s="492"/>
      <c r="B80" s="497" t="s">
        <v>1190</v>
      </c>
      <c r="C80" s="498" t="s">
        <v>1037</v>
      </c>
      <c r="D80" s="499">
        <v>11940</v>
      </c>
      <c r="E80" s="499">
        <v>1670</v>
      </c>
      <c r="F80" s="499">
        <v>160</v>
      </c>
    </row>
    <row r="81" spans="1:6" ht="13.5">
      <c r="A81" s="492"/>
      <c r="B81" s="497" t="s">
        <v>1189</v>
      </c>
      <c r="C81" s="498" t="s">
        <v>1037</v>
      </c>
      <c r="D81" s="499">
        <v>282</v>
      </c>
      <c r="E81" s="499">
        <v>0</v>
      </c>
      <c r="F81" s="499">
        <v>0</v>
      </c>
    </row>
    <row r="82" spans="1:6" ht="13.5">
      <c r="A82" s="492"/>
      <c r="B82" s="497" t="s">
        <v>1188</v>
      </c>
      <c r="C82" s="498" t="s">
        <v>1037</v>
      </c>
      <c r="D82" s="499">
        <v>104607</v>
      </c>
      <c r="E82" s="499">
        <v>14640</v>
      </c>
      <c r="F82" s="499">
        <v>1460</v>
      </c>
    </row>
    <row r="83" spans="1:6" ht="13.5">
      <c r="A83" s="492"/>
      <c r="B83" s="497" t="s">
        <v>1187</v>
      </c>
      <c r="C83" s="498" t="s">
        <v>1037</v>
      </c>
      <c r="D83" s="499">
        <v>177882</v>
      </c>
      <c r="E83" s="499">
        <v>24900</v>
      </c>
      <c r="F83" s="499">
        <v>2490</v>
      </c>
    </row>
    <row r="84" spans="1:6" ht="13.5">
      <c r="A84" s="492"/>
      <c r="B84" s="497" t="s">
        <v>1186</v>
      </c>
      <c r="C84" s="498" t="s">
        <v>1037</v>
      </c>
      <c r="D84" s="499">
        <v>4738</v>
      </c>
      <c r="E84" s="499">
        <v>0</v>
      </c>
      <c r="F84" s="499">
        <v>0</v>
      </c>
    </row>
    <row r="85" spans="1:6" ht="13.5">
      <c r="A85" s="492"/>
      <c r="B85" s="497" t="s">
        <v>1185</v>
      </c>
      <c r="C85" s="498" t="s">
        <v>1037</v>
      </c>
      <c r="D85" s="499">
        <v>1191</v>
      </c>
      <c r="E85" s="499">
        <v>0</v>
      </c>
      <c r="F85" s="499">
        <v>0</v>
      </c>
    </row>
    <row r="86" spans="1:6" ht="13.5">
      <c r="A86" s="492"/>
      <c r="B86" s="497" t="s">
        <v>1184</v>
      </c>
      <c r="C86" s="498" t="s">
        <v>1037</v>
      </c>
      <c r="D86" s="499">
        <v>8</v>
      </c>
      <c r="E86" s="499">
        <v>0</v>
      </c>
      <c r="F86" s="499">
        <v>0</v>
      </c>
    </row>
    <row r="87" spans="1:6" ht="13.5">
      <c r="A87" s="492"/>
      <c r="B87" s="497" t="s">
        <v>1183</v>
      </c>
      <c r="C87" s="498" t="s">
        <v>1037</v>
      </c>
      <c r="D87" s="499">
        <v>17452</v>
      </c>
      <c r="E87" s="499">
        <v>2440</v>
      </c>
      <c r="F87" s="499">
        <v>240</v>
      </c>
    </row>
    <row r="88" spans="1:6" ht="13.5">
      <c r="A88" s="492"/>
      <c r="B88" s="497" t="s">
        <v>1182</v>
      </c>
      <c r="C88" s="498" t="s">
        <v>1037</v>
      </c>
      <c r="D88" s="499">
        <v>258</v>
      </c>
      <c r="E88" s="499">
        <v>0</v>
      </c>
      <c r="F88" s="499">
        <v>0</v>
      </c>
    </row>
    <row r="89" spans="1:6" ht="13.5">
      <c r="A89" s="492"/>
      <c r="B89" s="497" t="s">
        <v>1181</v>
      </c>
      <c r="C89" s="498" t="s">
        <v>1037</v>
      </c>
      <c r="D89" s="499">
        <v>185928</v>
      </c>
      <c r="E89" s="499">
        <v>26020</v>
      </c>
      <c r="F89" s="499">
        <v>2600</v>
      </c>
    </row>
    <row r="90" spans="1:6" ht="13.5">
      <c r="A90" s="492"/>
      <c r="B90" s="497" t="s">
        <v>1180</v>
      </c>
      <c r="C90" s="498" t="s">
        <v>1037</v>
      </c>
      <c r="D90" s="499">
        <v>180450</v>
      </c>
      <c r="E90" s="499">
        <v>25260</v>
      </c>
      <c r="F90" s="499">
        <v>2520</v>
      </c>
    </row>
    <row r="91" spans="1:6" ht="13.5">
      <c r="A91" s="492"/>
      <c r="B91" s="497" t="s">
        <v>1179</v>
      </c>
      <c r="C91" s="498" t="s">
        <v>1037</v>
      </c>
      <c r="D91" s="499">
        <v>2604</v>
      </c>
      <c r="E91" s="499">
        <v>0</v>
      </c>
      <c r="F91" s="499">
        <v>0</v>
      </c>
    </row>
    <row r="92" spans="1:6" ht="13.5">
      <c r="A92" s="492"/>
      <c r="B92" s="497" t="s">
        <v>1178</v>
      </c>
      <c r="C92" s="498" t="s">
        <v>1037</v>
      </c>
      <c r="D92" s="499">
        <v>64387</v>
      </c>
      <c r="E92" s="499">
        <v>9010</v>
      </c>
      <c r="F92" s="499">
        <v>900</v>
      </c>
    </row>
    <row r="93" spans="1:6" ht="13.5">
      <c r="A93" s="492"/>
      <c r="B93" s="497" t="s">
        <v>1177</v>
      </c>
      <c r="C93" s="498" t="s">
        <v>1037</v>
      </c>
      <c r="D93" s="499">
        <v>7198</v>
      </c>
      <c r="E93" s="499">
        <v>1000</v>
      </c>
      <c r="F93" s="499">
        <v>100</v>
      </c>
    </row>
    <row r="94" spans="1:6" ht="13.5">
      <c r="A94" s="492"/>
      <c r="B94" s="497" t="s">
        <v>1176</v>
      </c>
      <c r="C94" s="498" t="s">
        <v>1037</v>
      </c>
      <c r="D94" s="499">
        <v>9</v>
      </c>
      <c r="E94" s="499">
        <v>0</v>
      </c>
      <c r="F94" s="499">
        <v>0</v>
      </c>
    </row>
    <row r="95" spans="1:6" ht="13.5">
      <c r="A95" s="492"/>
      <c r="B95" s="497" t="s">
        <v>1175</v>
      </c>
      <c r="C95" s="498" t="s">
        <v>1037</v>
      </c>
      <c r="D95" s="499">
        <v>1791</v>
      </c>
      <c r="E95" s="499">
        <v>0</v>
      </c>
      <c r="F95" s="499">
        <v>0</v>
      </c>
    </row>
    <row r="96" spans="1:6" ht="13.5">
      <c r="A96" s="492"/>
      <c r="B96" s="497" t="s">
        <v>1174</v>
      </c>
      <c r="C96" s="498" t="s">
        <v>1037</v>
      </c>
      <c r="D96" s="499">
        <v>1676</v>
      </c>
      <c r="E96" s="499">
        <v>0</v>
      </c>
      <c r="F96" s="499">
        <v>0</v>
      </c>
    </row>
    <row r="97" spans="1:6" ht="13.5">
      <c r="A97" s="492"/>
      <c r="B97" s="497" t="s">
        <v>1173</v>
      </c>
      <c r="C97" s="498" t="s">
        <v>1037</v>
      </c>
      <c r="D97" s="499">
        <v>2</v>
      </c>
      <c r="E97" s="499">
        <v>0</v>
      </c>
      <c r="F97" s="499">
        <v>0</v>
      </c>
    </row>
    <row r="98" spans="1:6" ht="13.5">
      <c r="A98" s="492"/>
      <c r="B98" s="497" t="s">
        <v>1172</v>
      </c>
      <c r="C98" s="498" t="s">
        <v>1037</v>
      </c>
      <c r="D98" s="499">
        <v>770</v>
      </c>
      <c r="E98" s="499">
        <v>0</v>
      </c>
      <c r="F98" s="499">
        <v>0</v>
      </c>
    </row>
    <row r="99" spans="1:6" ht="13.5">
      <c r="A99" s="492"/>
      <c r="B99" s="497" t="s">
        <v>1171</v>
      </c>
      <c r="C99" s="498" t="s">
        <v>1037</v>
      </c>
      <c r="D99" s="499">
        <v>770</v>
      </c>
      <c r="E99" s="499">
        <v>0</v>
      </c>
      <c r="F99" s="499">
        <v>0</v>
      </c>
    </row>
    <row r="100" spans="1:6" ht="13.5">
      <c r="A100" s="492"/>
      <c r="B100" s="497" t="s">
        <v>1170</v>
      </c>
      <c r="C100" s="498" t="s">
        <v>1037</v>
      </c>
      <c r="D100" s="499">
        <v>906</v>
      </c>
      <c r="E100" s="499">
        <v>0</v>
      </c>
      <c r="F100" s="499">
        <v>0</v>
      </c>
    </row>
    <row r="101" spans="1:6" ht="13.5">
      <c r="A101" s="492"/>
      <c r="B101" s="497" t="s">
        <v>1169</v>
      </c>
      <c r="C101" s="498" t="s">
        <v>1037</v>
      </c>
      <c r="D101" s="499">
        <v>325</v>
      </c>
      <c r="E101" s="499">
        <v>0</v>
      </c>
      <c r="F101" s="499">
        <v>0</v>
      </c>
    </row>
    <row r="102" spans="1:6" ht="13.5">
      <c r="A102" s="492"/>
      <c r="B102" s="497" t="s">
        <v>1168</v>
      </c>
      <c r="C102" s="498" t="s">
        <v>1037</v>
      </c>
      <c r="D102" s="499">
        <v>1</v>
      </c>
      <c r="E102" s="499">
        <v>0</v>
      </c>
      <c r="F102" s="499">
        <v>0</v>
      </c>
    </row>
    <row r="103" spans="1:6" ht="13.5">
      <c r="A103" s="492"/>
      <c r="B103" s="497" t="s">
        <v>1167</v>
      </c>
      <c r="C103" s="498" t="s">
        <v>1037</v>
      </c>
      <c r="D103" s="499">
        <v>4233</v>
      </c>
      <c r="E103" s="499">
        <v>0</v>
      </c>
      <c r="F103" s="499">
        <v>0</v>
      </c>
    </row>
    <row r="104" spans="1:6" ht="13.5">
      <c r="A104" s="492"/>
      <c r="B104" s="497" t="s">
        <v>1166</v>
      </c>
      <c r="C104" s="498" t="s">
        <v>1037</v>
      </c>
      <c r="D104" s="499">
        <v>2</v>
      </c>
      <c r="E104" s="499">
        <v>0</v>
      </c>
      <c r="F104" s="499">
        <v>0</v>
      </c>
    </row>
    <row r="105" spans="1:6" ht="13.5">
      <c r="A105" s="492"/>
      <c r="B105" s="497" t="s">
        <v>1165</v>
      </c>
      <c r="C105" s="498" t="s">
        <v>1037</v>
      </c>
      <c r="D105" s="499">
        <v>9810</v>
      </c>
      <c r="E105" s="499">
        <v>1370</v>
      </c>
      <c r="F105" s="499">
        <v>130</v>
      </c>
    </row>
    <row r="106" spans="1:6" ht="13.5">
      <c r="A106" s="492"/>
      <c r="B106" s="497" t="s">
        <v>1164</v>
      </c>
      <c r="C106" s="498" t="s">
        <v>1037</v>
      </c>
      <c r="D106" s="499">
        <v>3380</v>
      </c>
      <c r="E106" s="499">
        <v>0</v>
      </c>
      <c r="F106" s="499">
        <v>0</v>
      </c>
    </row>
    <row r="107" spans="1:6" ht="13.5">
      <c r="A107" s="492"/>
      <c r="B107" s="497" t="s">
        <v>1163</v>
      </c>
      <c r="C107" s="498" t="s">
        <v>1037</v>
      </c>
      <c r="D107" s="499">
        <v>1</v>
      </c>
      <c r="E107" s="499">
        <v>0</v>
      </c>
      <c r="F107" s="499">
        <v>0</v>
      </c>
    </row>
    <row r="108" spans="1:6" ht="13.5">
      <c r="A108" s="492"/>
      <c r="B108" s="497" t="s">
        <v>1162</v>
      </c>
      <c r="C108" s="498" t="s">
        <v>1037</v>
      </c>
      <c r="D108" s="499">
        <v>24718</v>
      </c>
      <c r="E108" s="499">
        <v>3460</v>
      </c>
      <c r="F108" s="499">
        <v>340</v>
      </c>
    </row>
    <row r="109" spans="1:6" ht="13.5">
      <c r="A109" s="492"/>
      <c r="B109" s="497" t="s">
        <v>1161</v>
      </c>
      <c r="C109" s="498" t="s">
        <v>1037</v>
      </c>
      <c r="D109" s="499">
        <v>3</v>
      </c>
      <c r="E109" s="499">
        <v>0</v>
      </c>
      <c r="F109" s="499">
        <v>0</v>
      </c>
    </row>
    <row r="110" spans="1:6" ht="13.5">
      <c r="A110" s="492"/>
      <c r="B110" s="497" t="s">
        <v>1160</v>
      </c>
      <c r="C110" s="498" t="s">
        <v>1037</v>
      </c>
      <c r="D110" s="499">
        <v>38</v>
      </c>
      <c r="E110" s="499">
        <v>0</v>
      </c>
      <c r="F110" s="499">
        <v>0</v>
      </c>
    </row>
    <row r="111" spans="1:6" ht="13.5">
      <c r="A111" s="492"/>
      <c r="B111" s="497" t="s">
        <v>1159</v>
      </c>
      <c r="C111" s="498" t="s">
        <v>1037</v>
      </c>
      <c r="D111" s="499">
        <v>411</v>
      </c>
      <c r="E111" s="499">
        <v>0</v>
      </c>
      <c r="F111" s="499">
        <v>0</v>
      </c>
    </row>
    <row r="112" spans="1:6" ht="13.5">
      <c r="A112" s="492"/>
      <c r="B112" s="497" t="s">
        <v>1158</v>
      </c>
      <c r="C112" s="498" t="s">
        <v>1037</v>
      </c>
      <c r="D112" s="499">
        <v>985</v>
      </c>
      <c r="E112" s="499">
        <v>0</v>
      </c>
      <c r="F112" s="499">
        <v>0</v>
      </c>
    </row>
    <row r="113" spans="1:6" ht="13.5">
      <c r="A113" s="492"/>
      <c r="B113" s="497" t="s">
        <v>1157</v>
      </c>
      <c r="C113" s="498" t="s">
        <v>1037</v>
      </c>
      <c r="D113" s="499">
        <v>3</v>
      </c>
      <c r="E113" s="499">
        <v>0</v>
      </c>
      <c r="F113" s="499">
        <v>0</v>
      </c>
    </row>
    <row r="114" spans="1:6" ht="13.5">
      <c r="A114" s="492"/>
      <c r="B114" s="497" t="s">
        <v>1156</v>
      </c>
      <c r="C114" s="498" t="s">
        <v>1037</v>
      </c>
      <c r="D114" s="499">
        <v>5785</v>
      </c>
      <c r="E114" s="499">
        <v>0</v>
      </c>
      <c r="F114" s="499">
        <v>0</v>
      </c>
    </row>
    <row r="115" spans="1:6" ht="13.5">
      <c r="A115" s="492"/>
      <c r="B115" s="497" t="s">
        <v>1155</v>
      </c>
      <c r="C115" s="498" t="s">
        <v>1037</v>
      </c>
      <c r="D115" s="499">
        <v>30</v>
      </c>
      <c r="E115" s="499">
        <v>0</v>
      </c>
      <c r="F115" s="499">
        <v>0</v>
      </c>
    </row>
    <row r="116" spans="1:6" ht="13.5">
      <c r="A116" s="492"/>
      <c r="B116" s="497" t="s">
        <v>1154</v>
      </c>
      <c r="C116" s="498" t="s">
        <v>1037</v>
      </c>
      <c r="D116" s="499">
        <v>84</v>
      </c>
      <c r="E116" s="499">
        <v>0</v>
      </c>
      <c r="F116" s="499">
        <v>0</v>
      </c>
    </row>
    <row r="117" spans="1:6" ht="13.5">
      <c r="A117" s="492"/>
      <c r="B117" s="497" t="s">
        <v>1153</v>
      </c>
      <c r="C117" s="498" t="s">
        <v>1037</v>
      </c>
      <c r="D117" s="499">
        <v>59</v>
      </c>
      <c r="E117" s="499">
        <v>0</v>
      </c>
      <c r="F117" s="499">
        <v>0</v>
      </c>
    </row>
    <row r="118" spans="1:6" ht="13.5">
      <c r="A118" s="492"/>
      <c r="B118" s="497" t="s">
        <v>1152</v>
      </c>
      <c r="C118" s="498" t="s">
        <v>1037</v>
      </c>
      <c r="D118" s="499">
        <v>159</v>
      </c>
      <c r="E118" s="499">
        <v>0</v>
      </c>
      <c r="F118" s="499">
        <v>0</v>
      </c>
    </row>
    <row r="119" spans="1:6" ht="13.5">
      <c r="A119" s="492"/>
      <c r="B119" s="497" t="s">
        <v>1151</v>
      </c>
      <c r="C119" s="498" t="s">
        <v>1037</v>
      </c>
      <c r="D119" s="499">
        <v>31163</v>
      </c>
      <c r="E119" s="499">
        <v>4360</v>
      </c>
      <c r="F119" s="499">
        <v>430</v>
      </c>
    </row>
    <row r="120" spans="1:6" ht="13.5">
      <c r="A120" s="492"/>
      <c r="B120" s="497" t="s">
        <v>1150</v>
      </c>
      <c r="C120" s="498" t="s">
        <v>1037</v>
      </c>
      <c r="D120" s="499">
        <v>31140</v>
      </c>
      <c r="E120" s="499">
        <v>4350</v>
      </c>
      <c r="F120" s="499">
        <v>430</v>
      </c>
    </row>
    <row r="121" spans="1:6" ht="13.5">
      <c r="A121" s="492"/>
      <c r="B121" s="497" t="s">
        <v>1149</v>
      </c>
      <c r="C121" s="498" t="s">
        <v>1037</v>
      </c>
      <c r="D121" s="499">
        <v>3069</v>
      </c>
      <c r="E121" s="499">
        <v>0</v>
      </c>
      <c r="F121" s="499">
        <v>0</v>
      </c>
    </row>
    <row r="122" spans="1:6" ht="13.5">
      <c r="A122" s="492"/>
      <c r="B122" s="497" t="s">
        <v>1148</v>
      </c>
      <c r="C122" s="498" t="s">
        <v>1037</v>
      </c>
      <c r="D122" s="499">
        <v>346</v>
      </c>
      <c r="E122" s="499">
        <v>0</v>
      </c>
      <c r="F122" s="499">
        <v>0</v>
      </c>
    </row>
    <row r="123" spans="1:6" ht="13.5">
      <c r="A123" s="492"/>
      <c r="B123" s="497" t="s">
        <v>1265</v>
      </c>
      <c r="C123" s="498" t="s">
        <v>1037</v>
      </c>
      <c r="D123" s="499">
        <v>16147</v>
      </c>
      <c r="E123" s="499">
        <v>2260</v>
      </c>
      <c r="F123" s="499">
        <v>220</v>
      </c>
    </row>
    <row r="124" spans="1:6" ht="13.5">
      <c r="A124" s="492"/>
      <c r="B124" s="497" t="s">
        <v>1147</v>
      </c>
      <c r="C124" s="498" t="s">
        <v>1037</v>
      </c>
      <c r="D124" s="499">
        <v>447</v>
      </c>
      <c r="E124" s="499">
        <v>0</v>
      </c>
      <c r="F124" s="499">
        <v>0</v>
      </c>
    </row>
    <row r="125" spans="1:6" ht="13.5">
      <c r="A125" s="492"/>
      <c r="B125" s="497" t="s">
        <v>1146</v>
      </c>
      <c r="C125" s="498" t="s">
        <v>1037</v>
      </c>
      <c r="D125" s="499">
        <v>253</v>
      </c>
      <c r="E125" s="499">
        <v>0</v>
      </c>
      <c r="F125" s="499">
        <v>0</v>
      </c>
    </row>
    <row r="126" spans="1:6" ht="13.5">
      <c r="A126" s="492"/>
      <c r="B126" s="497" t="s">
        <v>1145</v>
      </c>
      <c r="C126" s="498" t="s">
        <v>1037</v>
      </c>
      <c r="D126" s="499">
        <v>10</v>
      </c>
      <c r="E126" s="499">
        <v>0</v>
      </c>
      <c r="F126" s="499">
        <v>0</v>
      </c>
    </row>
    <row r="127" spans="1:6" ht="13.5">
      <c r="A127" s="492"/>
      <c r="B127" s="497" t="s">
        <v>1144</v>
      </c>
      <c r="C127" s="498" t="s">
        <v>1038</v>
      </c>
      <c r="D127" s="499">
        <v>173946</v>
      </c>
      <c r="E127" s="499">
        <v>24350</v>
      </c>
      <c r="F127" s="499">
        <v>2430</v>
      </c>
    </row>
    <row r="128" spans="1:6" ht="13.5">
      <c r="A128" s="492"/>
      <c r="B128" s="497" t="s">
        <v>1143</v>
      </c>
      <c r="C128" s="498" t="s">
        <v>1038</v>
      </c>
      <c r="D128" s="499">
        <v>54455</v>
      </c>
      <c r="E128" s="499">
        <v>7620</v>
      </c>
      <c r="F128" s="499">
        <v>760</v>
      </c>
    </row>
    <row r="129" spans="1:6" ht="13.5">
      <c r="A129" s="492"/>
      <c r="B129" s="500" t="s">
        <v>1266</v>
      </c>
      <c r="C129" s="498" t="s">
        <v>1038</v>
      </c>
      <c r="D129" s="499">
        <v>16480</v>
      </c>
      <c r="E129" s="499">
        <v>2300</v>
      </c>
      <c r="F129" s="499">
        <v>230</v>
      </c>
    </row>
    <row r="130" spans="1:6" ht="13.5">
      <c r="A130" s="492"/>
      <c r="B130" s="497" t="s">
        <v>1142</v>
      </c>
      <c r="C130" s="498" t="s">
        <v>1038</v>
      </c>
      <c r="D130" s="499">
        <v>2496</v>
      </c>
      <c r="E130" s="499">
        <v>0</v>
      </c>
      <c r="F130" s="499">
        <v>0</v>
      </c>
    </row>
    <row r="131" spans="1:6" ht="13.5">
      <c r="A131" s="492"/>
      <c r="B131" s="497" t="s">
        <v>1141</v>
      </c>
      <c r="C131" s="498" t="s">
        <v>1038</v>
      </c>
      <c r="D131" s="499">
        <v>1219</v>
      </c>
      <c r="E131" s="499">
        <v>0</v>
      </c>
      <c r="F131" s="499">
        <v>0</v>
      </c>
    </row>
    <row r="132" spans="1:6" ht="13.5">
      <c r="A132" s="492"/>
      <c r="B132" s="497" t="s">
        <v>1140</v>
      </c>
      <c r="C132" s="498" t="s">
        <v>1038</v>
      </c>
      <c r="D132" s="499">
        <v>7634</v>
      </c>
      <c r="E132" s="499">
        <v>1060</v>
      </c>
      <c r="F132" s="499">
        <v>100</v>
      </c>
    </row>
    <row r="133" spans="1:6" ht="13.5">
      <c r="A133" s="492"/>
      <c r="B133" s="497" t="s">
        <v>1139</v>
      </c>
      <c r="C133" s="498" t="s">
        <v>1038</v>
      </c>
      <c r="D133" s="499">
        <v>34247</v>
      </c>
      <c r="E133" s="499">
        <v>4790</v>
      </c>
      <c r="F133" s="499">
        <v>470</v>
      </c>
    </row>
    <row r="134" spans="1:6" ht="13.5">
      <c r="A134" s="492"/>
      <c r="B134" s="497" t="s">
        <v>1138</v>
      </c>
      <c r="C134" s="498" t="s">
        <v>1038</v>
      </c>
      <c r="D134" s="499">
        <v>1780</v>
      </c>
      <c r="E134" s="499">
        <v>0</v>
      </c>
      <c r="F134" s="499">
        <v>0</v>
      </c>
    </row>
    <row r="135" spans="1:6" ht="13.5">
      <c r="A135" s="492"/>
      <c r="B135" s="497" t="s">
        <v>1137</v>
      </c>
      <c r="C135" s="498" t="s">
        <v>1038</v>
      </c>
      <c r="D135" s="499">
        <v>20971</v>
      </c>
      <c r="E135" s="499">
        <v>2930</v>
      </c>
      <c r="F135" s="499">
        <v>290</v>
      </c>
    </row>
    <row r="136" spans="1:6" ht="13.5">
      <c r="A136" s="492"/>
      <c r="B136" s="497" t="s">
        <v>1136</v>
      </c>
      <c r="C136" s="498" t="s">
        <v>1038</v>
      </c>
      <c r="D136" s="499">
        <v>6581</v>
      </c>
      <c r="E136" s="499">
        <v>0</v>
      </c>
      <c r="F136" s="499">
        <v>0</v>
      </c>
    </row>
    <row r="137" spans="1:6" ht="13.5">
      <c r="A137" s="492"/>
      <c r="B137" s="497" t="s">
        <v>1135</v>
      </c>
      <c r="C137" s="498" t="s">
        <v>1038</v>
      </c>
      <c r="D137" s="499">
        <v>35</v>
      </c>
      <c r="E137" s="499">
        <v>0</v>
      </c>
      <c r="F137" s="499">
        <v>0</v>
      </c>
    </row>
    <row r="138" spans="1:6" ht="13.5">
      <c r="A138" s="492"/>
      <c r="B138" s="497" t="s">
        <v>1134</v>
      </c>
      <c r="C138" s="498" t="s">
        <v>1038</v>
      </c>
      <c r="D138" s="499">
        <v>5990</v>
      </c>
      <c r="E138" s="499">
        <v>0</v>
      </c>
      <c r="F138" s="499">
        <v>0</v>
      </c>
    </row>
    <row r="139" spans="1:6" ht="13.5">
      <c r="A139" s="492"/>
      <c r="B139" s="497" t="s">
        <v>1133</v>
      </c>
      <c r="C139" s="498" t="s">
        <v>1038</v>
      </c>
      <c r="D139" s="499">
        <v>1273</v>
      </c>
      <c r="E139" s="499">
        <v>0</v>
      </c>
      <c r="F139" s="499">
        <v>0</v>
      </c>
    </row>
    <row r="140" spans="1:6" ht="13.5">
      <c r="A140" s="492"/>
      <c r="B140" s="497" t="s">
        <v>1132</v>
      </c>
      <c r="C140" s="498" t="s">
        <v>1039</v>
      </c>
      <c r="D140" s="499">
        <v>2696019</v>
      </c>
      <c r="E140" s="499">
        <v>377440</v>
      </c>
      <c r="F140" s="499">
        <v>37740</v>
      </c>
    </row>
    <row r="141" spans="1:6" ht="13.5">
      <c r="A141" s="492"/>
      <c r="B141" s="497" t="s">
        <v>1131</v>
      </c>
      <c r="C141" s="498" t="s">
        <v>1040</v>
      </c>
      <c r="D141" s="499">
        <v>3524922</v>
      </c>
      <c r="E141" s="499">
        <v>493480</v>
      </c>
      <c r="F141" s="499">
        <v>49340</v>
      </c>
    </row>
    <row r="142" spans="1:6" ht="13.5">
      <c r="A142" s="492"/>
      <c r="B142" s="497" t="s">
        <v>1267</v>
      </c>
      <c r="C142" s="498" t="s">
        <v>1121</v>
      </c>
      <c r="D142" s="499">
        <v>9121</v>
      </c>
      <c r="E142" s="499">
        <v>1270</v>
      </c>
      <c r="F142" s="499">
        <v>120</v>
      </c>
    </row>
    <row r="143" spans="1:6" ht="13.5">
      <c r="A143" s="492"/>
      <c r="B143" s="497" t="s">
        <v>1268</v>
      </c>
      <c r="C143" s="498" t="s">
        <v>1121</v>
      </c>
      <c r="D143" s="499">
        <v>4992774</v>
      </c>
      <c r="E143" s="499">
        <v>698980</v>
      </c>
      <c r="F143" s="499">
        <v>69890</v>
      </c>
    </row>
    <row r="144" spans="1:6" ht="13.5">
      <c r="A144" s="492"/>
      <c r="B144" s="497" t="s">
        <v>1269</v>
      </c>
      <c r="C144" s="498" t="s">
        <v>1121</v>
      </c>
      <c r="D144" s="499">
        <v>1610</v>
      </c>
      <c r="E144" s="499">
        <v>0</v>
      </c>
      <c r="F144" s="499">
        <v>0</v>
      </c>
    </row>
    <row r="145" spans="1:6" ht="13.5">
      <c r="A145" s="492"/>
      <c r="B145" s="497" t="s">
        <v>1270</v>
      </c>
      <c r="C145" s="498" t="s">
        <v>1121</v>
      </c>
      <c r="D145" s="499">
        <v>10913</v>
      </c>
      <c r="E145" s="499">
        <v>1520</v>
      </c>
      <c r="F145" s="499">
        <v>150</v>
      </c>
    </row>
    <row r="146" spans="1:6" ht="13.5">
      <c r="A146" s="492"/>
      <c r="B146" s="497" t="s">
        <v>1271</v>
      </c>
      <c r="C146" s="498" t="s">
        <v>1121</v>
      </c>
      <c r="D146" s="499">
        <v>47177</v>
      </c>
      <c r="E146" s="499">
        <v>6600</v>
      </c>
      <c r="F146" s="499">
        <v>660</v>
      </c>
    </row>
    <row r="147" spans="1:6" ht="13.5">
      <c r="A147" s="492"/>
      <c r="B147" s="497" t="s">
        <v>1272</v>
      </c>
      <c r="C147" s="498" t="s">
        <v>1121</v>
      </c>
      <c r="D147" s="499">
        <v>18015</v>
      </c>
      <c r="E147" s="499">
        <v>2520</v>
      </c>
      <c r="F147" s="499">
        <v>250</v>
      </c>
    </row>
    <row r="148" spans="1:6" ht="13.5">
      <c r="A148" s="492"/>
      <c r="B148" s="497" t="s">
        <v>1273</v>
      </c>
      <c r="C148" s="498" t="s">
        <v>1121</v>
      </c>
      <c r="D148" s="499">
        <v>11759</v>
      </c>
      <c r="E148" s="499">
        <v>1640</v>
      </c>
      <c r="F148" s="499">
        <v>160</v>
      </c>
    </row>
    <row r="149" spans="1:6" ht="13.5">
      <c r="A149" s="492"/>
      <c r="B149" s="497" t="s">
        <v>1274</v>
      </c>
      <c r="C149" s="498" t="s">
        <v>1121</v>
      </c>
      <c r="D149" s="499">
        <v>336</v>
      </c>
      <c r="E149" s="499">
        <v>0</v>
      </c>
      <c r="F149" s="499">
        <v>0</v>
      </c>
    </row>
    <row r="150" spans="1:6" ht="13.5">
      <c r="A150" s="492"/>
      <c r="B150" s="497" t="s">
        <v>1275</v>
      </c>
      <c r="C150" s="498" t="s">
        <v>1121</v>
      </c>
      <c r="D150" s="499">
        <v>38918</v>
      </c>
      <c r="E150" s="499">
        <v>5440</v>
      </c>
      <c r="F150" s="499">
        <v>540</v>
      </c>
    </row>
    <row r="151" spans="1:6" ht="13.5">
      <c r="A151" s="492"/>
      <c r="B151" s="497" t="s">
        <v>1276</v>
      </c>
      <c r="C151" s="498" t="s">
        <v>1121</v>
      </c>
      <c r="D151" s="499">
        <v>41405</v>
      </c>
      <c r="E151" s="499">
        <v>5790</v>
      </c>
      <c r="F151" s="499">
        <v>570</v>
      </c>
    </row>
    <row r="152" spans="1:6" ht="13.5">
      <c r="A152" s="492"/>
      <c r="B152" s="497" t="s">
        <v>1277</v>
      </c>
      <c r="C152" s="498" t="s">
        <v>1121</v>
      </c>
      <c r="D152" s="499">
        <v>4730</v>
      </c>
      <c r="E152" s="499">
        <v>0</v>
      </c>
      <c r="F152" s="499">
        <v>0</v>
      </c>
    </row>
    <row r="153" spans="1:6" ht="13.5">
      <c r="A153" s="492"/>
      <c r="B153" s="497" t="s">
        <v>1278</v>
      </c>
      <c r="C153" s="498" t="s">
        <v>1121</v>
      </c>
      <c r="D153" s="499">
        <v>5114</v>
      </c>
      <c r="E153" s="499">
        <v>0</v>
      </c>
      <c r="F153" s="499">
        <v>0</v>
      </c>
    </row>
    <row r="154" spans="1:6" ht="13.5">
      <c r="A154" s="492"/>
      <c r="B154" s="497" t="s">
        <v>1279</v>
      </c>
      <c r="C154" s="498" t="s">
        <v>1121</v>
      </c>
      <c r="D154" s="499">
        <v>1825</v>
      </c>
      <c r="E154" s="499">
        <v>0</v>
      </c>
      <c r="F154" s="499">
        <v>0</v>
      </c>
    </row>
    <row r="155" spans="1:6" ht="13.5">
      <c r="A155" s="492"/>
      <c r="B155" s="497" t="s">
        <v>1280</v>
      </c>
      <c r="C155" s="498" t="s">
        <v>1121</v>
      </c>
      <c r="D155" s="499">
        <v>8325</v>
      </c>
      <c r="E155" s="499">
        <v>1160</v>
      </c>
      <c r="F155" s="499">
        <v>110</v>
      </c>
    </row>
    <row r="156" spans="1:6" ht="13.5">
      <c r="A156" s="492"/>
      <c r="B156" s="497" t="s">
        <v>1281</v>
      </c>
      <c r="C156" s="498" t="s">
        <v>1121</v>
      </c>
      <c r="D156" s="499">
        <v>330</v>
      </c>
      <c r="E156" s="499">
        <v>0</v>
      </c>
      <c r="F156" s="499">
        <v>0</v>
      </c>
    </row>
    <row r="157" spans="1:6" ht="13.5">
      <c r="A157" s="492"/>
      <c r="B157" s="497" t="s">
        <v>1282</v>
      </c>
      <c r="C157" s="498" t="s">
        <v>1121</v>
      </c>
      <c r="D157" s="499">
        <v>232026</v>
      </c>
      <c r="E157" s="499">
        <v>32480</v>
      </c>
      <c r="F157" s="499">
        <v>3240</v>
      </c>
    </row>
    <row r="158" spans="1:6" ht="13.5">
      <c r="A158" s="492"/>
      <c r="B158" s="497" t="s">
        <v>1283</v>
      </c>
      <c r="C158" s="498" t="s">
        <v>1121</v>
      </c>
      <c r="D158" s="499">
        <v>130808</v>
      </c>
      <c r="E158" s="499">
        <v>18310</v>
      </c>
      <c r="F158" s="499">
        <v>1830</v>
      </c>
    </row>
    <row r="159" spans="1:6" ht="13.5">
      <c r="A159" s="492"/>
      <c r="B159" s="497" t="s">
        <v>1284</v>
      </c>
      <c r="C159" s="498" t="s">
        <v>1121</v>
      </c>
      <c r="D159" s="499">
        <v>187538</v>
      </c>
      <c r="E159" s="499">
        <v>26250</v>
      </c>
      <c r="F159" s="499">
        <v>2620</v>
      </c>
    </row>
    <row r="160" spans="1:6" ht="13.5">
      <c r="A160" s="492"/>
      <c r="B160" s="497" t="s">
        <v>1285</v>
      </c>
      <c r="C160" s="498" t="s">
        <v>1121</v>
      </c>
      <c r="D160" s="499">
        <v>8</v>
      </c>
      <c r="E160" s="499">
        <v>0</v>
      </c>
      <c r="F160" s="499">
        <v>0</v>
      </c>
    </row>
    <row r="161" spans="1:6" ht="13.5">
      <c r="A161" s="492"/>
      <c r="B161" s="497" t="s">
        <v>1286</v>
      </c>
      <c r="C161" s="498" t="s">
        <v>1121</v>
      </c>
      <c r="D161" s="499">
        <v>18403</v>
      </c>
      <c r="E161" s="499">
        <v>2570</v>
      </c>
      <c r="F161" s="499">
        <v>250</v>
      </c>
    </row>
    <row r="162" spans="1:6" ht="13.5">
      <c r="A162" s="492"/>
      <c r="B162" s="497" t="s">
        <v>1287</v>
      </c>
      <c r="C162" s="498" t="s">
        <v>1121</v>
      </c>
      <c r="D162" s="499">
        <v>263576</v>
      </c>
      <c r="E162" s="499">
        <v>36900</v>
      </c>
      <c r="F162" s="499">
        <v>3690</v>
      </c>
    </row>
    <row r="163" spans="1:6" ht="13.5">
      <c r="A163" s="492"/>
      <c r="B163" s="497" t="s">
        <v>1288</v>
      </c>
      <c r="C163" s="498" t="s">
        <v>1121</v>
      </c>
      <c r="D163" s="499">
        <v>2604</v>
      </c>
      <c r="E163" s="499">
        <v>0</v>
      </c>
      <c r="F163" s="499">
        <v>0</v>
      </c>
    </row>
    <row r="164" spans="1:6" ht="13.5">
      <c r="A164" s="492"/>
      <c r="B164" s="497" t="s">
        <v>1289</v>
      </c>
      <c r="C164" s="498" t="s">
        <v>1121</v>
      </c>
      <c r="D164" s="499">
        <v>41886</v>
      </c>
      <c r="E164" s="499">
        <v>5860</v>
      </c>
      <c r="F164" s="499">
        <v>580</v>
      </c>
    </row>
    <row r="165" spans="1:6" ht="13.5">
      <c r="A165" s="492"/>
      <c r="B165" s="497" t="s">
        <v>1290</v>
      </c>
      <c r="C165" s="498" t="s">
        <v>1121</v>
      </c>
      <c r="D165" s="499">
        <v>8135</v>
      </c>
      <c r="E165" s="499">
        <v>1130</v>
      </c>
      <c r="F165" s="499">
        <v>110</v>
      </c>
    </row>
    <row r="166" spans="1:6" ht="13.5">
      <c r="A166" s="492"/>
      <c r="B166" s="497" t="s">
        <v>1291</v>
      </c>
      <c r="C166" s="498" t="s">
        <v>1121</v>
      </c>
      <c r="D166" s="499">
        <v>9</v>
      </c>
      <c r="E166" s="499">
        <v>0</v>
      </c>
      <c r="F166" s="499">
        <v>0</v>
      </c>
    </row>
    <row r="167" spans="1:6" ht="13.5">
      <c r="A167" s="492"/>
      <c r="B167" s="497" t="s">
        <v>1292</v>
      </c>
      <c r="C167" s="498" t="s">
        <v>1121</v>
      </c>
      <c r="D167" s="499">
        <v>237</v>
      </c>
      <c r="E167" s="499">
        <v>0</v>
      </c>
      <c r="F167" s="499">
        <v>0</v>
      </c>
    </row>
    <row r="168" spans="1:6" ht="13.5">
      <c r="A168" s="497"/>
      <c r="B168" s="497" t="s">
        <v>1083</v>
      </c>
      <c r="C168" s="498" t="s">
        <v>1121</v>
      </c>
      <c r="D168" s="499">
        <v>14</v>
      </c>
      <c r="E168" s="499">
        <v>0</v>
      </c>
      <c r="F168" s="499">
        <v>0</v>
      </c>
    </row>
    <row r="169" spans="1:6" ht="13.5">
      <c r="A169" s="497"/>
      <c r="B169" s="497" t="s">
        <v>1084</v>
      </c>
      <c r="C169" s="498" t="s">
        <v>1121</v>
      </c>
      <c r="D169" s="499">
        <v>2</v>
      </c>
      <c r="E169" s="499">
        <v>0</v>
      </c>
      <c r="F169" s="499">
        <v>0</v>
      </c>
    </row>
    <row r="170" spans="1:6" ht="13.5">
      <c r="A170" s="497"/>
      <c r="B170" s="497" t="s">
        <v>1085</v>
      </c>
      <c r="C170" s="498" t="s">
        <v>1121</v>
      </c>
      <c r="D170" s="499">
        <v>861</v>
      </c>
      <c r="E170" s="499">
        <v>0</v>
      </c>
      <c r="F170" s="499">
        <v>0</v>
      </c>
    </row>
    <row r="171" spans="1:6" ht="13.5">
      <c r="A171" s="497"/>
      <c r="B171" s="497" t="s">
        <v>1122</v>
      </c>
      <c r="C171" s="498" t="s">
        <v>1121</v>
      </c>
      <c r="D171" s="499">
        <v>724</v>
      </c>
      <c r="E171" s="499">
        <v>0</v>
      </c>
      <c r="F171" s="499">
        <v>0</v>
      </c>
    </row>
    <row r="172" spans="1:6" ht="13.5">
      <c r="A172" s="497"/>
      <c r="B172" s="497" t="s">
        <v>1087</v>
      </c>
      <c r="C172" s="498" t="s">
        <v>1121</v>
      </c>
      <c r="D172" s="499">
        <v>637</v>
      </c>
      <c r="E172" s="499">
        <v>0</v>
      </c>
      <c r="F172" s="499">
        <v>0</v>
      </c>
    </row>
    <row r="173" spans="1:6" ht="13.5">
      <c r="A173" s="497"/>
      <c r="B173" s="497" t="s">
        <v>1088</v>
      </c>
      <c r="C173" s="498" t="s">
        <v>1121</v>
      </c>
      <c r="D173" s="499">
        <v>228</v>
      </c>
      <c r="E173" s="499">
        <v>0</v>
      </c>
      <c r="F173" s="499">
        <v>0</v>
      </c>
    </row>
    <row r="174" spans="1:6" ht="13.5">
      <c r="A174" s="497"/>
      <c r="B174" s="497" t="s">
        <v>1089</v>
      </c>
      <c r="C174" s="498" t="s">
        <v>1121</v>
      </c>
      <c r="D174" s="499">
        <v>1</v>
      </c>
      <c r="E174" s="499">
        <v>0</v>
      </c>
      <c r="F174" s="499">
        <v>0</v>
      </c>
    </row>
    <row r="175" spans="1:6" ht="13.5">
      <c r="A175" s="497"/>
      <c r="B175" s="497" t="s">
        <v>1090</v>
      </c>
      <c r="C175" s="498" t="s">
        <v>1121</v>
      </c>
      <c r="D175" s="499">
        <v>2694</v>
      </c>
      <c r="E175" s="499">
        <v>0</v>
      </c>
      <c r="F175" s="499">
        <v>0</v>
      </c>
    </row>
    <row r="176" spans="1:6" ht="13.5">
      <c r="A176" s="497"/>
      <c r="B176" s="497" t="s">
        <v>1091</v>
      </c>
      <c r="C176" s="498" t="s">
        <v>1121</v>
      </c>
      <c r="D176" s="499">
        <v>2</v>
      </c>
      <c r="E176" s="499">
        <v>0</v>
      </c>
      <c r="F176" s="499">
        <v>0</v>
      </c>
    </row>
    <row r="177" spans="1:6" ht="13.5">
      <c r="A177" s="497"/>
      <c r="B177" s="497" t="s">
        <v>1092</v>
      </c>
      <c r="C177" s="498" t="s">
        <v>1121</v>
      </c>
      <c r="D177" s="499">
        <v>8914</v>
      </c>
      <c r="E177" s="499">
        <v>1240</v>
      </c>
      <c r="F177" s="499">
        <v>120</v>
      </c>
    </row>
    <row r="178" spans="1:6" ht="13.5">
      <c r="A178" s="497"/>
      <c r="B178" s="497" t="s">
        <v>1093</v>
      </c>
      <c r="C178" s="498" t="s">
        <v>1121</v>
      </c>
      <c r="D178" s="499">
        <v>3406</v>
      </c>
      <c r="E178" s="499">
        <v>0</v>
      </c>
      <c r="F178" s="499">
        <v>0</v>
      </c>
    </row>
    <row r="179" spans="1:6" ht="13.5">
      <c r="A179" s="497"/>
      <c r="B179" s="497" t="s">
        <v>1094</v>
      </c>
      <c r="C179" s="498" t="s">
        <v>1121</v>
      </c>
      <c r="D179" s="499">
        <v>1</v>
      </c>
      <c r="E179" s="499">
        <v>0</v>
      </c>
      <c r="F179" s="499">
        <v>0</v>
      </c>
    </row>
    <row r="180" spans="1:6" ht="13.5">
      <c r="A180" s="497"/>
      <c r="B180" s="497" t="s">
        <v>1095</v>
      </c>
      <c r="C180" s="498" t="s">
        <v>1121</v>
      </c>
      <c r="D180" s="499">
        <v>23058</v>
      </c>
      <c r="E180" s="499">
        <v>3220</v>
      </c>
      <c r="F180" s="499">
        <v>320</v>
      </c>
    </row>
    <row r="181" spans="1:6" ht="13.5">
      <c r="A181" s="497"/>
      <c r="B181" s="497" t="s">
        <v>1096</v>
      </c>
      <c r="C181" s="498" t="s">
        <v>1121</v>
      </c>
      <c r="D181" s="499">
        <v>13</v>
      </c>
      <c r="E181" s="499">
        <v>0</v>
      </c>
      <c r="F181" s="499">
        <v>0</v>
      </c>
    </row>
    <row r="182" spans="1:6" ht="13.5">
      <c r="A182" s="497"/>
      <c r="B182" s="497" t="s">
        <v>1123</v>
      </c>
      <c r="C182" s="498" t="s">
        <v>1121</v>
      </c>
      <c r="D182" s="499">
        <v>280</v>
      </c>
      <c r="E182" s="499">
        <v>0</v>
      </c>
      <c r="F182" s="499">
        <v>0</v>
      </c>
    </row>
    <row r="183" spans="1:6" ht="13.5">
      <c r="A183" s="497"/>
      <c r="B183" s="497" t="s">
        <v>1097</v>
      </c>
      <c r="C183" s="498" t="s">
        <v>1121</v>
      </c>
      <c r="D183" s="499">
        <v>928</v>
      </c>
      <c r="E183" s="499">
        <v>0</v>
      </c>
      <c r="F183" s="499">
        <v>0</v>
      </c>
    </row>
    <row r="184" spans="1:6" ht="13.5">
      <c r="A184" s="497"/>
      <c r="B184" s="497" t="s">
        <v>1124</v>
      </c>
      <c r="C184" s="498" t="s">
        <v>1121</v>
      </c>
      <c r="D184" s="499">
        <v>1</v>
      </c>
      <c r="E184" s="499">
        <v>0</v>
      </c>
      <c r="F184" s="499">
        <v>0</v>
      </c>
    </row>
    <row r="185" spans="1:6" ht="13.5">
      <c r="A185" s="497"/>
      <c r="B185" s="497" t="s">
        <v>1098</v>
      </c>
      <c r="C185" s="498" t="s">
        <v>1121</v>
      </c>
      <c r="D185" s="499">
        <v>5787</v>
      </c>
      <c r="E185" s="499">
        <v>0</v>
      </c>
      <c r="F185" s="499">
        <v>0</v>
      </c>
    </row>
    <row r="186" spans="1:6" ht="13.5">
      <c r="A186" s="497"/>
      <c r="B186" s="497" t="s">
        <v>1100</v>
      </c>
      <c r="C186" s="498" t="s">
        <v>1121</v>
      </c>
      <c r="D186" s="499">
        <v>1802</v>
      </c>
      <c r="E186" s="499">
        <v>0</v>
      </c>
      <c r="F186" s="499">
        <v>0</v>
      </c>
    </row>
    <row r="187" spans="1:6" ht="13.5">
      <c r="A187" s="497"/>
      <c r="B187" s="497" t="s">
        <v>1125</v>
      </c>
      <c r="C187" s="498" t="s">
        <v>1121</v>
      </c>
      <c r="D187" s="499">
        <v>16</v>
      </c>
      <c r="E187" s="499">
        <v>0</v>
      </c>
      <c r="F187" s="499">
        <v>0</v>
      </c>
    </row>
    <row r="188" spans="1:6" ht="13.5">
      <c r="A188" s="497"/>
      <c r="B188" s="497" t="s">
        <v>1126</v>
      </c>
      <c r="C188" s="498" t="s">
        <v>1121</v>
      </c>
      <c r="D188" s="499">
        <v>18920</v>
      </c>
      <c r="E188" s="499">
        <v>2640</v>
      </c>
      <c r="F188" s="499">
        <v>260</v>
      </c>
    </row>
    <row r="189" spans="1:6" ht="13.5">
      <c r="A189" s="497"/>
      <c r="B189" s="497" t="s">
        <v>1102</v>
      </c>
      <c r="C189" s="498" t="s">
        <v>1121</v>
      </c>
      <c r="D189" s="499">
        <v>27791</v>
      </c>
      <c r="E189" s="499">
        <v>3890</v>
      </c>
      <c r="F189" s="499">
        <v>380</v>
      </c>
    </row>
    <row r="190" spans="1:6" ht="13.5">
      <c r="A190" s="497"/>
      <c r="B190" s="497" t="s">
        <v>1127</v>
      </c>
      <c r="C190" s="498" t="s">
        <v>1121</v>
      </c>
      <c r="D190" s="499">
        <v>16</v>
      </c>
      <c r="E190" s="499">
        <v>0</v>
      </c>
      <c r="F190" s="499">
        <v>0</v>
      </c>
    </row>
    <row r="191" spans="1:6" ht="13.5">
      <c r="A191" s="497"/>
      <c r="B191" s="497" t="s">
        <v>1103</v>
      </c>
      <c r="C191" s="498" t="s">
        <v>1121</v>
      </c>
      <c r="D191" s="499">
        <v>760</v>
      </c>
      <c r="E191" s="499">
        <v>0</v>
      </c>
      <c r="F191" s="499">
        <v>0</v>
      </c>
    </row>
    <row r="192" spans="1:6" ht="13.5">
      <c r="A192" s="497"/>
      <c r="B192" s="497" t="s">
        <v>1128</v>
      </c>
      <c r="C192" s="498" t="s">
        <v>1121</v>
      </c>
      <c r="D192" s="499">
        <v>70675</v>
      </c>
      <c r="E192" s="499">
        <v>9890</v>
      </c>
      <c r="F192" s="499">
        <v>980</v>
      </c>
    </row>
    <row r="193" spans="1:6" ht="13.5">
      <c r="A193" s="497"/>
      <c r="B193" s="497" t="s">
        <v>1129</v>
      </c>
      <c r="C193" s="498" t="s">
        <v>1121</v>
      </c>
      <c r="D193" s="499">
        <v>4105</v>
      </c>
      <c r="E193" s="499">
        <v>0</v>
      </c>
      <c r="F193" s="499">
        <v>0</v>
      </c>
    </row>
    <row r="194" spans="1:6" ht="13.5">
      <c r="A194" s="497"/>
      <c r="B194" s="497" t="s">
        <v>1077</v>
      </c>
      <c r="C194" s="498" t="s">
        <v>1121</v>
      </c>
      <c r="D194" s="499">
        <v>25153</v>
      </c>
      <c r="E194" s="499">
        <v>3520</v>
      </c>
      <c r="F194" s="499">
        <v>350</v>
      </c>
    </row>
    <row r="195" spans="1:6" ht="13.5">
      <c r="A195" s="497"/>
      <c r="B195" s="497" t="s">
        <v>1130</v>
      </c>
      <c r="C195" s="498" t="s">
        <v>1121</v>
      </c>
      <c r="D195" s="499">
        <v>404</v>
      </c>
      <c r="E195" s="499">
        <v>0</v>
      </c>
      <c r="F195" s="499">
        <v>0</v>
      </c>
    </row>
    <row r="196" spans="1:6" ht="13.5">
      <c r="A196" s="492"/>
      <c r="B196" s="497" t="s">
        <v>1061</v>
      </c>
      <c r="C196" s="498" t="s">
        <v>1121</v>
      </c>
      <c r="D196" s="499">
        <v>6891</v>
      </c>
      <c r="E196" s="499">
        <v>0</v>
      </c>
      <c r="F196" s="499">
        <v>0</v>
      </c>
    </row>
    <row r="197" spans="1:6" ht="13.5">
      <c r="A197" s="492"/>
      <c r="B197" s="497" t="s">
        <v>1116</v>
      </c>
      <c r="C197" s="498" t="s">
        <v>1121</v>
      </c>
      <c r="D197" s="499">
        <v>934</v>
      </c>
      <c r="E197" s="499">
        <v>0</v>
      </c>
      <c r="F197" s="499">
        <v>0</v>
      </c>
    </row>
    <row r="198" spans="1:6" ht="13.5">
      <c r="A198" s="492"/>
      <c r="B198" s="497" t="s">
        <v>1115</v>
      </c>
      <c r="C198" s="498" t="s">
        <v>1121</v>
      </c>
      <c r="D198" s="499">
        <v>14</v>
      </c>
      <c r="E198" s="499">
        <v>0</v>
      </c>
      <c r="F198" s="499">
        <v>0</v>
      </c>
    </row>
    <row r="199" spans="1:6" ht="13.5">
      <c r="A199" s="492"/>
      <c r="B199" s="497" t="s">
        <v>1293</v>
      </c>
      <c r="C199" s="498" t="s">
        <v>1121</v>
      </c>
      <c r="D199" s="499">
        <v>846764</v>
      </c>
      <c r="E199" s="499">
        <v>118540</v>
      </c>
      <c r="F199" s="499">
        <v>11850</v>
      </c>
    </row>
    <row r="200" spans="1:6" ht="13.5">
      <c r="A200" s="492"/>
      <c r="B200" s="497" t="s">
        <v>1294</v>
      </c>
      <c r="C200" s="498" t="s">
        <v>1121</v>
      </c>
      <c r="D200" s="499">
        <v>3426973</v>
      </c>
      <c r="E200" s="499">
        <v>479770</v>
      </c>
      <c r="F200" s="499">
        <v>47970</v>
      </c>
    </row>
    <row r="201" spans="1:6" ht="13.5">
      <c r="A201" s="492"/>
      <c r="B201" s="497" t="s">
        <v>1295</v>
      </c>
      <c r="C201" s="498" t="s">
        <v>1041</v>
      </c>
      <c r="D201" s="499">
        <v>9</v>
      </c>
      <c r="E201" s="499"/>
      <c r="F201" s="499"/>
    </row>
    <row r="202" spans="1:6" ht="13.5">
      <c r="A202" s="492"/>
      <c r="B202" s="497" t="s">
        <v>1114</v>
      </c>
      <c r="C202" s="498" t="s">
        <v>1042</v>
      </c>
      <c r="D202" s="499">
        <v>1817</v>
      </c>
      <c r="E202" s="499"/>
      <c r="F202" s="499"/>
    </row>
    <row r="203" spans="1:6" ht="13.5">
      <c r="A203" s="492"/>
      <c r="B203" s="497" t="s">
        <v>1104</v>
      </c>
      <c r="C203" s="498" t="s">
        <v>1042</v>
      </c>
      <c r="D203" s="499">
        <v>2651</v>
      </c>
      <c r="E203" s="499"/>
      <c r="F203" s="499"/>
    </row>
    <row r="204" spans="1:6" ht="13.5">
      <c r="A204" s="492"/>
      <c r="B204" s="497" t="s">
        <v>1105</v>
      </c>
      <c r="C204" s="498" t="s">
        <v>1043</v>
      </c>
      <c r="D204" s="499">
        <v>13310</v>
      </c>
      <c r="E204" s="499">
        <v>1860</v>
      </c>
      <c r="F204" s="499">
        <v>180</v>
      </c>
    </row>
    <row r="205" spans="1:6" ht="13.5">
      <c r="A205" s="492"/>
      <c r="B205" s="497" t="s">
        <v>1296</v>
      </c>
      <c r="C205" s="498" t="s">
        <v>1043</v>
      </c>
      <c r="D205" s="499">
        <v>5143314</v>
      </c>
      <c r="E205" s="499">
        <v>720060</v>
      </c>
      <c r="F205" s="499">
        <v>72000</v>
      </c>
    </row>
    <row r="206" spans="1:6" ht="13.5">
      <c r="A206" s="492"/>
      <c r="B206" s="497" t="s">
        <v>1106</v>
      </c>
      <c r="C206" s="498" t="s">
        <v>1043</v>
      </c>
      <c r="D206" s="499">
        <v>1610</v>
      </c>
      <c r="E206" s="499">
        <v>0</v>
      </c>
      <c r="F206" s="499">
        <v>0</v>
      </c>
    </row>
    <row r="207" spans="1:6" ht="13.5">
      <c r="A207" s="492"/>
      <c r="B207" s="497" t="s">
        <v>1107</v>
      </c>
      <c r="C207" s="498" t="s">
        <v>1043</v>
      </c>
      <c r="D207" s="499">
        <v>18279</v>
      </c>
      <c r="E207" s="499">
        <v>2550</v>
      </c>
      <c r="F207" s="499">
        <v>250</v>
      </c>
    </row>
    <row r="208" spans="1:6" ht="13.5">
      <c r="A208" s="492"/>
      <c r="B208" s="497" t="s">
        <v>1108</v>
      </c>
      <c r="C208" s="498" t="s">
        <v>1043</v>
      </c>
      <c r="D208" s="499">
        <v>626</v>
      </c>
      <c r="E208" s="499">
        <v>0</v>
      </c>
      <c r="F208" s="499">
        <v>0</v>
      </c>
    </row>
    <row r="209" spans="1:6" ht="13.5">
      <c r="A209" s="492"/>
      <c r="B209" s="497" t="s">
        <v>1109</v>
      </c>
      <c r="C209" s="498" t="s">
        <v>1043</v>
      </c>
      <c r="D209" s="499">
        <v>11387</v>
      </c>
      <c r="E209" s="499">
        <v>1590</v>
      </c>
      <c r="F209" s="499">
        <v>150</v>
      </c>
    </row>
    <row r="210" spans="1:6" ht="13.5">
      <c r="A210" s="492"/>
      <c r="B210" s="497" t="s">
        <v>1110</v>
      </c>
      <c r="C210" s="498" t="s">
        <v>1043</v>
      </c>
      <c r="D210" s="499">
        <v>43707</v>
      </c>
      <c r="E210" s="499">
        <v>6110</v>
      </c>
      <c r="F210" s="499">
        <v>610</v>
      </c>
    </row>
    <row r="211" spans="1:6" ht="13.5">
      <c r="A211" s="492"/>
      <c r="B211" s="497" t="s">
        <v>1111</v>
      </c>
      <c r="C211" s="498" t="s">
        <v>1043</v>
      </c>
      <c r="D211" s="499">
        <v>49838</v>
      </c>
      <c r="E211" s="499">
        <v>6970</v>
      </c>
      <c r="F211" s="499">
        <v>690</v>
      </c>
    </row>
    <row r="212" spans="1:6" ht="13.5">
      <c r="A212" s="492"/>
      <c r="B212" s="497" t="s">
        <v>1112</v>
      </c>
      <c r="C212" s="498" t="s">
        <v>1043</v>
      </c>
      <c r="D212" s="499">
        <v>6264</v>
      </c>
      <c r="E212" s="499">
        <v>0</v>
      </c>
      <c r="F212" s="499">
        <v>0</v>
      </c>
    </row>
    <row r="213" spans="1:6" ht="13.5">
      <c r="A213" s="492"/>
      <c r="B213" s="497" t="s">
        <v>1113</v>
      </c>
      <c r="C213" s="498" t="s">
        <v>1043</v>
      </c>
      <c r="D213" s="499">
        <v>1159</v>
      </c>
      <c r="E213" s="499">
        <v>0</v>
      </c>
      <c r="F213" s="499">
        <v>0</v>
      </c>
    </row>
    <row r="214" spans="1:6" ht="13.5">
      <c r="A214" s="492"/>
      <c r="B214" s="497" t="s">
        <v>1077</v>
      </c>
      <c r="C214" s="498" t="s">
        <v>1043</v>
      </c>
      <c r="D214" s="499">
        <v>8240</v>
      </c>
      <c r="E214" s="499">
        <v>1150</v>
      </c>
      <c r="F214" s="499">
        <v>110</v>
      </c>
    </row>
    <row r="215" spans="1:6" ht="13.5">
      <c r="A215" s="492"/>
      <c r="B215" s="497" t="s">
        <v>1074</v>
      </c>
      <c r="C215" s="498" t="s">
        <v>1043</v>
      </c>
      <c r="D215" s="499">
        <v>1859</v>
      </c>
      <c r="E215" s="499">
        <v>0</v>
      </c>
      <c r="F215" s="499">
        <v>0</v>
      </c>
    </row>
    <row r="216" spans="1:6" ht="13.5">
      <c r="A216" s="492"/>
      <c r="B216" s="497" t="s">
        <v>1073</v>
      </c>
      <c r="C216" s="498" t="s">
        <v>1043</v>
      </c>
      <c r="D216" s="499">
        <v>507</v>
      </c>
      <c r="E216" s="499">
        <v>0</v>
      </c>
      <c r="F216" s="499">
        <v>0</v>
      </c>
    </row>
    <row r="217" spans="1:6" ht="13.5">
      <c r="A217" s="492"/>
      <c r="B217" s="497" t="s">
        <v>1075</v>
      </c>
      <c r="C217" s="498" t="s">
        <v>1043</v>
      </c>
      <c r="D217" s="499">
        <v>79501</v>
      </c>
      <c r="E217" s="499">
        <v>11130</v>
      </c>
      <c r="F217" s="499">
        <v>1110</v>
      </c>
    </row>
    <row r="218" spans="1:6" ht="13.5">
      <c r="A218" s="492"/>
      <c r="B218" s="497" t="s">
        <v>1076</v>
      </c>
      <c r="C218" s="498" t="s">
        <v>1043</v>
      </c>
      <c r="D218" s="499">
        <v>739</v>
      </c>
      <c r="E218" s="499">
        <v>0</v>
      </c>
      <c r="F218" s="499">
        <v>0</v>
      </c>
    </row>
    <row r="219" spans="1:6" ht="13.5">
      <c r="A219" s="492"/>
      <c r="B219" s="497" t="s">
        <v>1064</v>
      </c>
      <c r="C219" s="498" t="s">
        <v>1043</v>
      </c>
      <c r="D219" s="499">
        <v>14165</v>
      </c>
      <c r="E219" s="499">
        <v>1980</v>
      </c>
      <c r="F219" s="499">
        <v>190</v>
      </c>
    </row>
    <row r="220" spans="1:6" ht="13.5">
      <c r="A220" s="492"/>
      <c r="B220" s="497" t="s">
        <v>1065</v>
      </c>
      <c r="C220" s="498" t="s">
        <v>1043</v>
      </c>
      <c r="D220" s="499">
        <v>39735</v>
      </c>
      <c r="E220" s="499">
        <v>5560</v>
      </c>
      <c r="F220" s="499">
        <v>550</v>
      </c>
    </row>
    <row r="221" spans="1:6" ht="13.5">
      <c r="A221" s="492"/>
      <c r="B221" s="497" t="s">
        <v>1066</v>
      </c>
      <c r="C221" s="498" t="s">
        <v>1043</v>
      </c>
      <c r="D221" s="499">
        <v>2899</v>
      </c>
      <c r="E221" s="499">
        <v>0</v>
      </c>
      <c r="F221" s="499">
        <v>0</v>
      </c>
    </row>
    <row r="222" spans="1:6" ht="13.5">
      <c r="A222" s="492"/>
      <c r="B222" s="497" t="s">
        <v>1067</v>
      </c>
      <c r="C222" s="498" t="s">
        <v>1043</v>
      </c>
      <c r="D222" s="499">
        <v>2292</v>
      </c>
      <c r="E222" s="499">
        <v>0</v>
      </c>
      <c r="F222" s="499">
        <v>0</v>
      </c>
    </row>
    <row r="223" spans="1:6" ht="13.5">
      <c r="A223" s="492"/>
      <c r="B223" s="497" t="s">
        <v>1068</v>
      </c>
      <c r="C223" s="498" t="s">
        <v>1043</v>
      </c>
      <c r="D223" s="499">
        <v>158228</v>
      </c>
      <c r="E223" s="499">
        <v>22150</v>
      </c>
      <c r="F223" s="499">
        <v>2210</v>
      </c>
    </row>
    <row r="224" spans="1:6" ht="13.5">
      <c r="A224" s="492"/>
      <c r="B224" s="497" t="s">
        <v>1069</v>
      </c>
      <c r="C224" s="498" t="s">
        <v>1043</v>
      </c>
      <c r="D224" s="499">
        <v>184870</v>
      </c>
      <c r="E224" s="499">
        <v>25880</v>
      </c>
      <c r="F224" s="499">
        <v>2580</v>
      </c>
    </row>
    <row r="225" spans="1:6" ht="13.5">
      <c r="A225" s="492"/>
      <c r="B225" s="497" t="s">
        <v>1070</v>
      </c>
      <c r="C225" s="498" t="s">
        <v>1043</v>
      </c>
      <c r="D225" s="499">
        <v>8</v>
      </c>
      <c r="E225" s="499">
        <v>0</v>
      </c>
      <c r="F225" s="499">
        <v>0</v>
      </c>
    </row>
    <row r="226" spans="1:6" ht="13.5">
      <c r="A226" s="492"/>
      <c r="B226" s="497" t="s">
        <v>1071</v>
      </c>
      <c r="C226" s="498" t="s">
        <v>1043</v>
      </c>
      <c r="D226" s="499">
        <v>18221</v>
      </c>
      <c r="E226" s="499">
        <v>2550</v>
      </c>
      <c r="F226" s="499">
        <v>250</v>
      </c>
    </row>
    <row r="227" spans="1:6" ht="13.5">
      <c r="A227" s="492"/>
      <c r="B227" s="497" t="s">
        <v>1072</v>
      </c>
      <c r="C227" s="498" t="s">
        <v>1043</v>
      </c>
      <c r="D227" s="499">
        <v>268993</v>
      </c>
      <c r="E227" s="499">
        <v>37650</v>
      </c>
      <c r="F227" s="499">
        <v>3760</v>
      </c>
    </row>
    <row r="228" spans="1:6" ht="13.5">
      <c r="A228" s="492"/>
      <c r="B228" s="497" t="s">
        <v>1078</v>
      </c>
      <c r="C228" s="498" t="s">
        <v>1043</v>
      </c>
      <c r="D228" s="499">
        <v>2285</v>
      </c>
      <c r="E228" s="499">
        <v>0</v>
      </c>
      <c r="F228" s="499">
        <v>0</v>
      </c>
    </row>
    <row r="229" spans="1:6" ht="13.5">
      <c r="A229" s="492"/>
      <c r="B229" s="497" t="s">
        <v>1079</v>
      </c>
      <c r="C229" s="498" t="s">
        <v>1043</v>
      </c>
      <c r="D229" s="499">
        <v>16623</v>
      </c>
      <c r="E229" s="499">
        <v>2320</v>
      </c>
      <c r="F229" s="499">
        <v>230</v>
      </c>
    </row>
    <row r="230" spans="1:6" ht="13.5">
      <c r="A230" s="492"/>
      <c r="B230" s="497" t="s">
        <v>1080</v>
      </c>
      <c r="C230" s="498" t="s">
        <v>1043</v>
      </c>
      <c r="D230" s="499">
        <v>8528</v>
      </c>
      <c r="E230" s="499">
        <v>1190</v>
      </c>
      <c r="F230" s="499">
        <v>110</v>
      </c>
    </row>
    <row r="231" spans="1:6" ht="13.5">
      <c r="A231" s="492"/>
      <c r="B231" s="497" t="s">
        <v>1081</v>
      </c>
      <c r="C231" s="498" t="s">
        <v>1043</v>
      </c>
      <c r="D231" s="499">
        <v>9</v>
      </c>
      <c r="E231" s="499">
        <v>0</v>
      </c>
      <c r="F231" s="499">
        <v>0</v>
      </c>
    </row>
    <row r="232" spans="1:6" ht="13.5">
      <c r="A232" s="492"/>
      <c r="B232" s="497" t="s">
        <v>1082</v>
      </c>
      <c r="C232" s="498" t="s">
        <v>1043</v>
      </c>
      <c r="D232" s="499">
        <v>3212</v>
      </c>
      <c r="E232" s="499">
        <v>0</v>
      </c>
      <c r="F232" s="499">
        <v>0</v>
      </c>
    </row>
    <row r="233" spans="1:6" ht="13.5">
      <c r="A233" s="492"/>
      <c r="B233" s="497" t="s">
        <v>1083</v>
      </c>
      <c r="C233" s="498" t="s">
        <v>1043</v>
      </c>
      <c r="D233" s="499">
        <v>14</v>
      </c>
      <c r="E233" s="499">
        <v>0</v>
      </c>
      <c r="F233" s="499">
        <v>0</v>
      </c>
    </row>
    <row r="234" spans="1:6" ht="13.5">
      <c r="A234" s="492"/>
      <c r="B234" s="497" t="s">
        <v>1084</v>
      </c>
      <c r="C234" s="498" t="s">
        <v>1043</v>
      </c>
      <c r="D234" s="499">
        <v>2</v>
      </c>
      <c r="E234" s="499">
        <v>0</v>
      </c>
      <c r="F234" s="499">
        <v>0</v>
      </c>
    </row>
    <row r="235" spans="1:6" ht="13.5">
      <c r="A235" s="492"/>
      <c r="B235" s="497" t="s">
        <v>1085</v>
      </c>
      <c r="C235" s="498" t="s">
        <v>1043</v>
      </c>
      <c r="D235" s="499">
        <v>514</v>
      </c>
      <c r="E235" s="499">
        <v>0</v>
      </c>
      <c r="F235" s="499">
        <v>0</v>
      </c>
    </row>
    <row r="236" spans="1:6" ht="13.5">
      <c r="A236" s="492"/>
      <c r="B236" s="497" t="s">
        <v>1086</v>
      </c>
      <c r="C236" s="498" t="s">
        <v>1043</v>
      </c>
      <c r="D236" s="499">
        <v>1182</v>
      </c>
      <c r="E236" s="499">
        <v>0</v>
      </c>
      <c r="F236" s="499">
        <v>0</v>
      </c>
    </row>
    <row r="237" spans="1:6" ht="13.5">
      <c r="A237" s="492"/>
      <c r="B237" s="497" t="s">
        <v>1087</v>
      </c>
      <c r="C237" s="498" t="s">
        <v>1043</v>
      </c>
      <c r="D237" s="499">
        <v>3553</v>
      </c>
      <c r="E237" s="499">
        <v>0</v>
      </c>
      <c r="F237" s="499">
        <v>0</v>
      </c>
    </row>
    <row r="238" spans="1:6" ht="13.5">
      <c r="A238" s="492"/>
      <c r="B238" s="497" t="s">
        <v>1088</v>
      </c>
      <c r="C238" s="498" t="s">
        <v>1043</v>
      </c>
      <c r="D238" s="499">
        <v>260</v>
      </c>
      <c r="E238" s="499">
        <v>0</v>
      </c>
      <c r="F238" s="499">
        <v>0</v>
      </c>
    </row>
    <row r="239" spans="1:6" ht="13.5">
      <c r="A239" s="492"/>
      <c r="B239" s="497" t="s">
        <v>1089</v>
      </c>
      <c r="C239" s="498" t="s">
        <v>1043</v>
      </c>
      <c r="D239" s="499">
        <v>1</v>
      </c>
      <c r="E239" s="499">
        <v>0</v>
      </c>
      <c r="F239" s="499">
        <v>0</v>
      </c>
    </row>
    <row r="240" spans="1:6" ht="13.5">
      <c r="A240" s="492"/>
      <c r="B240" s="497" t="s">
        <v>1090</v>
      </c>
      <c r="C240" s="498" t="s">
        <v>1043</v>
      </c>
      <c r="D240" s="499">
        <v>1378</v>
      </c>
      <c r="E240" s="499">
        <v>0</v>
      </c>
      <c r="F240" s="499">
        <v>0</v>
      </c>
    </row>
    <row r="241" spans="1:6" ht="13.5">
      <c r="A241" s="492"/>
      <c r="B241" s="497" t="s">
        <v>1091</v>
      </c>
      <c r="C241" s="498" t="s">
        <v>1043</v>
      </c>
      <c r="D241" s="499">
        <v>2</v>
      </c>
      <c r="E241" s="499">
        <v>0</v>
      </c>
      <c r="F241" s="499">
        <v>0</v>
      </c>
    </row>
    <row r="242" spans="1:6" ht="13.5">
      <c r="A242" s="492"/>
      <c r="B242" s="497" t="s">
        <v>1092</v>
      </c>
      <c r="C242" s="498" t="s">
        <v>1043</v>
      </c>
      <c r="D242" s="499">
        <v>8890</v>
      </c>
      <c r="E242" s="499">
        <v>1240</v>
      </c>
      <c r="F242" s="499">
        <v>120</v>
      </c>
    </row>
    <row r="243" spans="1:6" ht="13.5">
      <c r="A243" s="492"/>
      <c r="B243" s="497" t="s">
        <v>1093</v>
      </c>
      <c r="C243" s="498" t="s">
        <v>1043</v>
      </c>
      <c r="D243" s="499">
        <v>3844</v>
      </c>
      <c r="E243" s="499">
        <v>0</v>
      </c>
      <c r="F243" s="499">
        <v>0</v>
      </c>
    </row>
    <row r="244" spans="1:6" ht="13.5">
      <c r="A244" s="492"/>
      <c r="B244" s="497" t="s">
        <v>1094</v>
      </c>
      <c r="C244" s="498" t="s">
        <v>1043</v>
      </c>
      <c r="D244" s="499">
        <v>1</v>
      </c>
      <c r="E244" s="499">
        <v>0</v>
      </c>
      <c r="F244" s="499">
        <v>0</v>
      </c>
    </row>
    <row r="245" spans="1:6" ht="13.5">
      <c r="A245" s="492"/>
      <c r="B245" s="497" t="s">
        <v>1095</v>
      </c>
      <c r="C245" s="498" t="s">
        <v>1043</v>
      </c>
      <c r="D245" s="499">
        <v>24254</v>
      </c>
      <c r="E245" s="499">
        <v>3390</v>
      </c>
      <c r="F245" s="499">
        <v>330</v>
      </c>
    </row>
    <row r="246" spans="1:6" ht="13.5">
      <c r="A246" s="492"/>
      <c r="B246" s="497" t="s">
        <v>1096</v>
      </c>
      <c r="C246" s="498" t="s">
        <v>1043</v>
      </c>
      <c r="D246" s="499">
        <v>13</v>
      </c>
      <c r="E246" s="499">
        <v>0</v>
      </c>
      <c r="F246" s="499">
        <v>0</v>
      </c>
    </row>
    <row r="247" spans="1:6" ht="13.5">
      <c r="A247" s="492"/>
      <c r="B247" s="497" t="s">
        <v>1097</v>
      </c>
      <c r="C247" s="498" t="s">
        <v>1043</v>
      </c>
      <c r="D247" s="499">
        <v>928</v>
      </c>
      <c r="E247" s="499">
        <v>0</v>
      </c>
      <c r="F247" s="499">
        <v>0</v>
      </c>
    </row>
    <row r="248" spans="1:6" ht="13.5">
      <c r="A248" s="492"/>
      <c r="B248" s="497" t="s">
        <v>1098</v>
      </c>
      <c r="C248" s="498" t="s">
        <v>1043</v>
      </c>
      <c r="D248" s="499">
        <v>5788</v>
      </c>
      <c r="E248" s="499">
        <v>0</v>
      </c>
      <c r="F248" s="499">
        <v>0</v>
      </c>
    </row>
    <row r="249" spans="1:6" ht="13.5">
      <c r="A249" s="492"/>
      <c r="B249" s="497" t="s">
        <v>1099</v>
      </c>
      <c r="C249" s="498" t="s">
        <v>1043</v>
      </c>
      <c r="D249" s="499">
        <v>711</v>
      </c>
      <c r="E249" s="499">
        <v>0</v>
      </c>
      <c r="F249" s="499">
        <v>0</v>
      </c>
    </row>
    <row r="250" spans="1:6" ht="13.5">
      <c r="A250" s="492"/>
      <c r="B250" s="497" t="s">
        <v>1100</v>
      </c>
      <c r="C250" s="498" t="s">
        <v>1043</v>
      </c>
      <c r="D250" s="499">
        <v>1808</v>
      </c>
      <c r="E250" s="499">
        <v>0</v>
      </c>
      <c r="F250" s="499">
        <v>0</v>
      </c>
    </row>
    <row r="251" spans="1:6" ht="13.5">
      <c r="A251" s="492"/>
      <c r="B251" s="497" t="s">
        <v>1101</v>
      </c>
      <c r="C251" s="498" t="s">
        <v>1043</v>
      </c>
      <c r="D251" s="499">
        <v>2614</v>
      </c>
      <c r="E251" s="499">
        <v>0</v>
      </c>
      <c r="F251" s="499">
        <v>0</v>
      </c>
    </row>
    <row r="252" spans="1:6" ht="13.5">
      <c r="A252" s="492"/>
      <c r="B252" s="497" t="s">
        <v>1102</v>
      </c>
      <c r="C252" s="498" t="s">
        <v>1043</v>
      </c>
      <c r="D252" s="499">
        <v>21181</v>
      </c>
      <c r="E252" s="499">
        <v>2960</v>
      </c>
      <c r="F252" s="499">
        <v>290</v>
      </c>
    </row>
    <row r="253" spans="1:6" s="367" customFormat="1" ht="20.25" customHeight="1">
      <c r="A253" s="501"/>
      <c r="B253" s="497" t="s">
        <v>1103</v>
      </c>
      <c r="C253" s="498" t="s">
        <v>1043</v>
      </c>
      <c r="D253" s="499">
        <v>127</v>
      </c>
      <c r="E253" s="499">
        <v>0</v>
      </c>
      <c r="F253" s="499">
        <v>0</v>
      </c>
    </row>
    <row r="254" spans="1:6" ht="13.5">
      <c r="A254" s="493"/>
      <c r="B254" s="497" t="s">
        <v>1063</v>
      </c>
      <c r="C254" s="498" t="s">
        <v>1043</v>
      </c>
      <c r="D254" s="499">
        <v>72332</v>
      </c>
      <c r="E254" s="499">
        <v>10120</v>
      </c>
      <c r="F254" s="499">
        <v>1010</v>
      </c>
    </row>
    <row r="255" spans="1:6" ht="13.5">
      <c r="A255" s="493"/>
      <c r="B255" s="497" t="s">
        <v>1062</v>
      </c>
      <c r="C255" s="498" t="s">
        <v>1043</v>
      </c>
      <c r="D255" s="499">
        <v>11903</v>
      </c>
      <c r="E255" s="499">
        <v>1660</v>
      </c>
      <c r="F255" s="499">
        <v>160</v>
      </c>
    </row>
    <row r="256" spans="1:6" ht="13.5">
      <c r="A256" s="493"/>
      <c r="B256" s="497" t="s">
        <v>1061</v>
      </c>
      <c r="C256" s="498" t="s">
        <v>1043</v>
      </c>
      <c r="D256" s="499">
        <v>6914</v>
      </c>
      <c r="E256" s="499">
        <v>0</v>
      </c>
      <c r="F256" s="499">
        <v>0</v>
      </c>
    </row>
    <row r="257" spans="1:6" ht="13.5">
      <c r="A257" s="493"/>
      <c r="B257" s="497" t="s">
        <v>1060</v>
      </c>
      <c r="C257" s="498" t="s">
        <v>1043</v>
      </c>
      <c r="D257" s="499">
        <v>1</v>
      </c>
      <c r="E257" s="499">
        <v>0</v>
      </c>
      <c r="F257" s="499">
        <v>0</v>
      </c>
    </row>
    <row r="258" spans="1:6" ht="13.5">
      <c r="A258" s="493"/>
      <c r="B258" s="497" t="s">
        <v>1058</v>
      </c>
      <c r="C258" s="498" t="s">
        <v>1044</v>
      </c>
      <c r="D258" s="499">
        <v>10196</v>
      </c>
      <c r="E258" s="499">
        <v>1420</v>
      </c>
      <c r="F258" s="499">
        <v>140</v>
      </c>
    </row>
    <row r="259" spans="1:6" ht="13.5">
      <c r="A259" s="493"/>
      <c r="B259" s="497" t="s">
        <v>1059</v>
      </c>
      <c r="C259" s="498" t="s">
        <v>1044</v>
      </c>
      <c r="D259" s="499">
        <v>40797</v>
      </c>
      <c r="E259" s="499">
        <v>5710</v>
      </c>
      <c r="F259" s="499">
        <v>570</v>
      </c>
    </row>
    <row r="260" spans="1:6" ht="13.5">
      <c r="A260" s="493"/>
      <c r="B260" s="497" t="s">
        <v>1058</v>
      </c>
      <c r="C260" s="498" t="s">
        <v>1044</v>
      </c>
      <c r="D260" s="499">
        <v>24422</v>
      </c>
      <c r="E260" s="499">
        <v>3410</v>
      </c>
      <c r="F260" s="499">
        <v>340</v>
      </c>
    </row>
    <row r="261" spans="1:6" ht="13.5">
      <c r="A261" s="493"/>
      <c r="B261" s="497" t="s">
        <v>1057</v>
      </c>
      <c r="C261" s="498" t="s">
        <v>1044</v>
      </c>
      <c r="D261" s="499">
        <v>260939</v>
      </c>
      <c r="E261" s="499">
        <v>36530</v>
      </c>
      <c r="F261" s="499">
        <v>3650</v>
      </c>
    </row>
    <row r="262" spans="1:6" ht="13.5">
      <c r="A262" s="493"/>
      <c r="B262" s="497" t="s">
        <v>1056</v>
      </c>
      <c r="C262" s="498" t="s">
        <v>1044</v>
      </c>
      <c r="D262" s="499">
        <v>248</v>
      </c>
      <c r="E262" s="499">
        <v>0</v>
      </c>
      <c r="F262" s="499">
        <v>0</v>
      </c>
    </row>
    <row r="263" spans="1:6" ht="13.5">
      <c r="A263" s="493"/>
      <c r="B263" s="497" t="s">
        <v>1055</v>
      </c>
      <c r="C263" s="498" t="s">
        <v>1044</v>
      </c>
      <c r="D263" s="499">
        <v>65068</v>
      </c>
      <c r="E263" s="499">
        <v>9100</v>
      </c>
      <c r="F263" s="499">
        <v>910</v>
      </c>
    </row>
    <row r="264" spans="1:6" ht="13.5">
      <c r="A264" s="493"/>
      <c r="B264" s="497" t="s">
        <v>1054</v>
      </c>
      <c r="C264" s="498" t="s">
        <v>1044</v>
      </c>
      <c r="D264" s="499">
        <v>94</v>
      </c>
      <c r="E264" s="499">
        <v>0</v>
      </c>
      <c r="F264" s="499">
        <v>0</v>
      </c>
    </row>
    <row r="265" spans="1:6" ht="13.5">
      <c r="A265" s="493"/>
      <c r="B265" s="497" t="s">
        <v>1053</v>
      </c>
      <c r="C265" s="498" t="s">
        <v>1044</v>
      </c>
      <c r="D265" s="499">
        <v>2368</v>
      </c>
      <c r="E265" s="499">
        <v>0</v>
      </c>
      <c r="F265" s="499">
        <v>0</v>
      </c>
    </row>
    <row r="266" spans="1:6" ht="13.5">
      <c r="A266" s="493"/>
      <c r="B266" s="497" t="s">
        <v>1052</v>
      </c>
      <c r="C266" s="498" t="s">
        <v>1044</v>
      </c>
      <c r="D266" s="499">
        <v>1506</v>
      </c>
      <c r="E266" s="499">
        <v>0</v>
      </c>
      <c r="F266" s="499">
        <v>0</v>
      </c>
    </row>
    <row r="267" spans="1:6" ht="13.5">
      <c r="A267" s="493"/>
      <c r="B267" s="497" t="s">
        <v>1051</v>
      </c>
      <c r="C267" s="498" t="s">
        <v>1044</v>
      </c>
      <c r="D267" s="499">
        <v>5957</v>
      </c>
      <c r="E267" s="499">
        <v>0</v>
      </c>
      <c r="F267" s="499">
        <v>0</v>
      </c>
    </row>
    <row r="268" spans="1:6" ht="13.5">
      <c r="A268" s="493"/>
      <c r="B268" s="497" t="s">
        <v>1050</v>
      </c>
      <c r="C268" s="498" t="s">
        <v>1044</v>
      </c>
      <c r="D268" s="499">
        <v>10484</v>
      </c>
      <c r="E268" s="499">
        <v>1460</v>
      </c>
      <c r="F268" s="499">
        <v>140</v>
      </c>
    </row>
    <row r="269" spans="1:6" ht="13.5">
      <c r="A269" s="493"/>
      <c r="B269" s="497" t="s">
        <v>1049</v>
      </c>
      <c r="C269" s="498" t="s">
        <v>1044</v>
      </c>
      <c r="D269" s="499">
        <v>1971</v>
      </c>
      <c r="E269" s="499">
        <v>0</v>
      </c>
      <c r="F269" s="499">
        <v>0</v>
      </c>
    </row>
    <row r="270" spans="1:6" ht="13.5">
      <c r="A270" s="493"/>
      <c r="B270" s="497" t="s">
        <v>1048</v>
      </c>
      <c r="C270" s="498" t="s">
        <v>1045</v>
      </c>
      <c r="D270" s="499">
        <v>1718630</v>
      </c>
      <c r="E270" s="499">
        <v>240600</v>
      </c>
      <c r="F270" s="499">
        <v>24060</v>
      </c>
    </row>
    <row r="271" spans="1:6" ht="13.5">
      <c r="A271" s="493"/>
      <c r="B271" s="497" t="s">
        <v>1047</v>
      </c>
      <c r="C271" s="498" t="s">
        <v>1046</v>
      </c>
      <c r="D271" s="499">
        <v>5672537</v>
      </c>
      <c r="E271" s="499">
        <v>794150</v>
      </c>
      <c r="F271" s="499">
        <v>79410</v>
      </c>
    </row>
    <row r="272" spans="1:6" ht="17.25" customHeight="1">
      <c r="A272" s="501" t="s">
        <v>36</v>
      </c>
      <c r="B272" s="502"/>
      <c r="C272" s="503"/>
      <c r="D272" s="488">
        <f>SUM(D5:D271)</f>
        <v>56166098</v>
      </c>
      <c r="E272" s="488">
        <f>SUM(E5:E271)</f>
        <v>7827480</v>
      </c>
      <c r="F272" s="488">
        <f>SUM(F5:F271)</f>
        <v>782300</v>
      </c>
    </row>
  </sheetData>
  <sheetProtection/>
  <mergeCells count="1">
    <mergeCell ref="A1:F1"/>
  </mergeCells>
  <printOptions/>
  <pageMargins left="0.26" right="0.2" top="0.9" bottom="0.74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20"/>
  <sheetViews>
    <sheetView showGridLines="0" view="pageBreakPreview" zoomScaleSheetLayoutView="100" zoomScalePageLayoutView="0" workbookViewId="0" topLeftCell="A1">
      <selection activeCell="D27" sqref="D27"/>
    </sheetView>
  </sheetViews>
  <sheetFormatPr defaultColWidth="9.140625" defaultRowHeight="15"/>
  <cols>
    <col min="1" max="1" width="15.8515625" style="2" customWidth="1"/>
    <col min="2" max="2" width="66.421875" style="2" customWidth="1"/>
    <col min="3" max="3" width="25.57421875" style="2" customWidth="1"/>
    <col min="4" max="4" width="14.57421875" style="2" customWidth="1"/>
    <col min="5" max="5" width="15.140625" style="2" customWidth="1"/>
    <col min="6" max="6" width="15.00390625" style="104" bestFit="1" customWidth="1"/>
    <col min="7" max="7" width="9.00390625" style="104" customWidth="1"/>
    <col min="8" max="16384" width="9.00390625" style="2" customWidth="1"/>
  </cols>
  <sheetData>
    <row r="1" spans="1:4" ht="34.5" customHeight="1">
      <c r="A1" s="518" t="s">
        <v>140</v>
      </c>
      <c r="B1" s="518"/>
      <c r="C1" s="518"/>
      <c r="D1" s="518"/>
    </row>
    <row r="2" spans="1:4" ht="10.5" customHeight="1">
      <c r="A2" s="39"/>
      <c r="B2" s="39"/>
      <c r="C2" s="39"/>
      <c r="D2" s="39"/>
    </row>
    <row r="3" spans="1:7" s="14" customFormat="1" ht="9.75" customHeight="1" thickBot="1">
      <c r="A3" s="519" t="s">
        <v>25</v>
      </c>
      <c r="B3" s="519"/>
      <c r="C3" s="519"/>
      <c r="D3" s="519"/>
      <c r="F3" s="378"/>
      <c r="G3" s="378"/>
    </row>
    <row r="4" spans="1:4" ht="30" customHeight="1" thickBot="1">
      <c r="A4" s="15" t="s">
        <v>46</v>
      </c>
      <c r="B4" s="17" t="s">
        <v>47</v>
      </c>
      <c r="C4" s="17" t="s">
        <v>48</v>
      </c>
      <c r="D4" s="18" t="s">
        <v>49</v>
      </c>
    </row>
    <row r="5" spans="1:4" ht="26.25" customHeight="1">
      <c r="A5" s="471"/>
      <c r="B5" s="472" t="s">
        <v>120</v>
      </c>
      <c r="C5" s="473">
        <v>29910</v>
      </c>
      <c r="D5" s="474"/>
    </row>
    <row r="6" spans="1:4" ht="26.25" customHeight="1">
      <c r="A6" s="475"/>
      <c r="B6" s="476" t="s">
        <v>1027</v>
      </c>
      <c r="C6" s="477">
        <v>9510000</v>
      </c>
      <c r="D6" s="478"/>
    </row>
    <row r="7" spans="1:4" ht="26.25" customHeight="1">
      <c r="A7" s="475"/>
      <c r="B7" s="476" t="s">
        <v>1028</v>
      </c>
      <c r="C7" s="477">
        <v>5824500</v>
      </c>
      <c r="D7" s="478"/>
    </row>
    <row r="8" spans="1:4" ht="26.25" customHeight="1">
      <c r="A8" s="475"/>
      <c r="B8" s="476" t="s">
        <v>1029</v>
      </c>
      <c r="C8" s="477">
        <v>4890997</v>
      </c>
      <c r="D8" s="478"/>
    </row>
    <row r="9" spans="1:4" ht="26.25" customHeight="1">
      <c r="A9" s="479"/>
      <c r="B9" s="480" t="s">
        <v>1026</v>
      </c>
      <c r="C9" s="481">
        <v>25000000</v>
      </c>
      <c r="D9" s="478">
        <v>2017</v>
      </c>
    </row>
    <row r="10" spans="1:4" ht="26.25" customHeight="1">
      <c r="A10" s="479"/>
      <c r="B10" s="480" t="s">
        <v>1025</v>
      </c>
      <c r="C10" s="481">
        <v>16500000</v>
      </c>
      <c r="D10" s="478">
        <v>2017</v>
      </c>
    </row>
    <row r="11" spans="1:4" ht="26.25" customHeight="1">
      <c r="A11" s="479"/>
      <c r="B11" s="480" t="s">
        <v>1024</v>
      </c>
      <c r="C11" s="481">
        <v>1100000</v>
      </c>
      <c r="D11" s="478">
        <v>2017</v>
      </c>
    </row>
    <row r="12" spans="1:4" ht="26.25" customHeight="1">
      <c r="A12" s="475"/>
      <c r="B12" s="476" t="s">
        <v>121</v>
      </c>
      <c r="C12" s="487">
        <v>3245910</v>
      </c>
      <c r="D12" s="478">
        <v>2017</v>
      </c>
    </row>
    <row r="13" spans="1:4" ht="26.25" customHeight="1">
      <c r="A13" s="475"/>
      <c r="B13" s="476"/>
      <c r="C13" s="477"/>
      <c r="D13" s="478"/>
    </row>
    <row r="14" spans="1:4" ht="26.25" customHeight="1">
      <c r="A14" s="475"/>
      <c r="B14" s="476"/>
      <c r="C14" s="477"/>
      <c r="D14" s="482"/>
    </row>
    <row r="15" spans="1:4" ht="26.25" customHeight="1" thickBot="1">
      <c r="A15" s="483"/>
      <c r="B15" s="484"/>
      <c r="C15" s="485"/>
      <c r="D15" s="486">
        <f>SUM(C15)</f>
        <v>0</v>
      </c>
    </row>
    <row r="16" spans="1:4" ht="26.25" customHeight="1" thickBot="1">
      <c r="A16" s="29" t="s">
        <v>38</v>
      </c>
      <c r="B16" s="42"/>
      <c r="C16" s="43">
        <f>SUM(C5:C15)</f>
        <v>66101317</v>
      </c>
      <c r="D16" s="44"/>
    </row>
    <row r="17" spans="5:6" ht="13.5">
      <c r="E17" s="2" t="s">
        <v>370</v>
      </c>
      <c r="F17" s="104">
        <v>19130000</v>
      </c>
    </row>
    <row r="18" spans="5:6" ht="13.5">
      <c r="E18" s="2" t="s">
        <v>371</v>
      </c>
      <c r="F18" s="104">
        <v>5162070</v>
      </c>
    </row>
    <row r="19" spans="5:6" ht="13.5">
      <c r="E19" s="2" t="s">
        <v>372</v>
      </c>
      <c r="F19" s="104">
        <v>3018300</v>
      </c>
    </row>
    <row r="20" spans="5:6" ht="13.5">
      <c r="E20" s="2" t="s">
        <v>373</v>
      </c>
      <c r="F20" s="104">
        <v>113378900</v>
      </c>
    </row>
  </sheetData>
  <sheetProtection/>
  <mergeCells count="2">
    <mergeCell ref="A1:D1"/>
    <mergeCell ref="A3:D3"/>
  </mergeCells>
  <printOptions/>
  <pageMargins left="0.26" right="0.2" top="0.9" bottom="0.74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22"/>
  <sheetViews>
    <sheetView showGridLines="0" view="pageBreakPreview" zoomScaleSheetLayoutView="100" zoomScalePageLayoutView="0" workbookViewId="0" topLeftCell="A1">
      <selection activeCell="F4" sqref="F4:G4"/>
    </sheetView>
  </sheetViews>
  <sheetFormatPr defaultColWidth="9.140625" defaultRowHeight="15"/>
  <cols>
    <col min="1" max="1" width="23.421875" style="2" customWidth="1"/>
    <col min="2" max="2" width="45.8515625" style="2" customWidth="1"/>
    <col min="3" max="4" width="23.421875" style="2" customWidth="1"/>
    <col min="5" max="16384" width="9.00390625" style="2" customWidth="1"/>
  </cols>
  <sheetData>
    <row r="1" spans="1:4" ht="34.5" customHeight="1">
      <c r="A1" s="518" t="s">
        <v>169</v>
      </c>
      <c r="B1" s="518"/>
      <c r="C1" s="518"/>
      <c r="D1" s="518"/>
    </row>
    <row r="2" spans="1:4" ht="10.5" customHeight="1">
      <c r="A2" s="123"/>
      <c r="B2" s="123"/>
      <c r="C2" s="123"/>
      <c r="D2" s="123"/>
    </row>
    <row r="3" spans="1:4" s="14" customFormat="1" ht="19.5" customHeight="1" thickBot="1">
      <c r="A3" s="519" t="s">
        <v>25</v>
      </c>
      <c r="B3" s="519"/>
      <c r="C3" s="519"/>
      <c r="D3" s="519"/>
    </row>
    <row r="4" spans="1:4" ht="30" customHeight="1" thickBot="1">
      <c r="A4" s="15" t="s">
        <v>46</v>
      </c>
      <c r="B4" s="17" t="s">
        <v>51</v>
      </c>
      <c r="C4" s="17" t="s">
        <v>48</v>
      </c>
      <c r="D4" s="18" t="s">
        <v>41</v>
      </c>
    </row>
    <row r="5" spans="1:4" ht="24" customHeight="1">
      <c r="A5" s="126"/>
      <c r="B5" s="182"/>
      <c r="C5" s="183"/>
      <c r="D5" s="184"/>
    </row>
    <row r="6" spans="1:4" ht="24" customHeight="1">
      <c r="A6" s="185"/>
      <c r="B6" s="40" t="s">
        <v>170</v>
      </c>
      <c r="C6" s="186"/>
      <c r="D6" s="187"/>
    </row>
    <row r="7" spans="1:4" ht="24" customHeight="1">
      <c r="A7" s="185"/>
      <c r="B7" s="40"/>
      <c r="C7" s="186"/>
      <c r="D7" s="187"/>
    </row>
    <row r="8" spans="1:4" ht="24" customHeight="1">
      <c r="A8" s="185"/>
      <c r="B8" s="40" t="s">
        <v>171</v>
      </c>
      <c r="C8" s="186"/>
      <c r="D8" s="187"/>
    </row>
    <row r="9" spans="1:4" ht="24" customHeight="1">
      <c r="A9" s="185"/>
      <c r="B9" s="40"/>
      <c r="C9" s="186"/>
      <c r="D9" s="187"/>
    </row>
    <row r="10" spans="1:4" ht="24" customHeight="1">
      <c r="A10" s="185"/>
      <c r="B10" s="40" t="s">
        <v>172</v>
      </c>
      <c r="C10" s="186"/>
      <c r="D10" s="187"/>
    </row>
    <row r="11" spans="1:4" ht="24" customHeight="1">
      <c r="A11" s="185"/>
      <c r="B11" s="40"/>
      <c r="C11" s="186"/>
      <c r="D11" s="187"/>
    </row>
    <row r="12" spans="1:4" ht="24" customHeight="1">
      <c r="A12" s="185"/>
      <c r="B12" s="40" t="s">
        <v>173</v>
      </c>
      <c r="C12" s="186"/>
      <c r="D12" s="187"/>
    </row>
    <row r="13" spans="1:4" ht="24" customHeight="1">
      <c r="A13" s="185"/>
      <c r="B13" s="40"/>
      <c r="C13" s="186"/>
      <c r="D13" s="187"/>
    </row>
    <row r="14" spans="1:4" ht="24" customHeight="1">
      <c r="A14" s="185"/>
      <c r="B14" s="40" t="s">
        <v>174</v>
      </c>
      <c r="C14" s="186"/>
      <c r="D14" s="187"/>
    </row>
    <row r="15" spans="1:4" ht="24" customHeight="1">
      <c r="A15" s="185"/>
      <c r="B15" s="40"/>
      <c r="C15" s="186"/>
      <c r="D15" s="187"/>
    </row>
    <row r="16" spans="1:4" ht="24" customHeight="1">
      <c r="A16" s="185"/>
      <c r="B16" s="40" t="s">
        <v>175</v>
      </c>
      <c r="C16" s="186"/>
      <c r="D16" s="187"/>
    </row>
    <row r="17" spans="1:4" ht="24" customHeight="1">
      <c r="A17" s="185"/>
      <c r="B17" s="40"/>
      <c r="C17" s="186"/>
      <c r="D17" s="187"/>
    </row>
    <row r="18" spans="1:4" ht="24" customHeight="1" thickBot="1">
      <c r="A18" s="188"/>
      <c r="B18" s="41"/>
      <c r="C18" s="189"/>
      <c r="D18" s="190"/>
    </row>
    <row r="19" spans="1:4" ht="30" customHeight="1" thickBot="1">
      <c r="A19" s="129" t="s">
        <v>176</v>
      </c>
      <c r="B19" s="42"/>
      <c r="C19" s="43">
        <f>SUM(C5:C18)</f>
        <v>0</v>
      </c>
      <c r="D19" s="44"/>
    </row>
    <row r="20" spans="1:4" ht="19.5" customHeight="1">
      <c r="A20" s="544"/>
      <c r="B20" s="544"/>
      <c r="C20" s="544"/>
      <c r="D20" s="544"/>
    </row>
    <row r="21" spans="1:4" ht="19.5" customHeight="1">
      <c r="A21" s="530"/>
      <c r="B21" s="530"/>
      <c r="C21" s="530"/>
      <c r="D21" s="530"/>
    </row>
    <row r="22" spans="1:4" ht="13.5">
      <c r="A22" s="530"/>
      <c r="B22" s="530"/>
      <c r="C22" s="530"/>
      <c r="D22" s="530"/>
    </row>
  </sheetData>
  <sheetProtection/>
  <mergeCells count="5">
    <mergeCell ref="A1:D1"/>
    <mergeCell ref="A3:D3"/>
    <mergeCell ref="A20:D20"/>
    <mergeCell ref="A21:D21"/>
    <mergeCell ref="A22:D22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2"/>
  <headerFooter alignWithMargins="0">
    <oddFooter>&amp;C- &amp;P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22"/>
  <sheetViews>
    <sheetView showGridLines="0" view="pageBreakPreview" zoomScaleSheetLayoutView="100" zoomScalePageLayoutView="0" workbookViewId="0" topLeftCell="A1">
      <selection activeCell="A17" sqref="A17"/>
    </sheetView>
  </sheetViews>
  <sheetFormatPr defaultColWidth="9.140625" defaultRowHeight="15"/>
  <cols>
    <col min="1" max="3" width="31.28125" style="2" customWidth="1"/>
    <col min="4" max="4" width="26.421875" style="2" customWidth="1"/>
    <col min="5" max="16384" width="9.00390625" style="2" customWidth="1"/>
  </cols>
  <sheetData>
    <row r="1" spans="1:4" ht="35.25" customHeight="1">
      <c r="A1" s="518" t="s">
        <v>177</v>
      </c>
      <c r="B1" s="518"/>
      <c r="C1" s="518"/>
      <c r="D1" s="518"/>
    </row>
    <row r="2" spans="1:4" ht="9.75" customHeight="1">
      <c r="A2" s="123"/>
      <c r="B2" s="123"/>
      <c r="C2" s="123"/>
      <c r="D2" s="123"/>
    </row>
    <row r="3" spans="1:4" s="14" customFormat="1" ht="19.5" customHeight="1" thickBot="1">
      <c r="A3" s="545" t="s">
        <v>25</v>
      </c>
      <c r="B3" s="545"/>
      <c r="C3" s="545"/>
      <c r="D3" s="545"/>
    </row>
    <row r="4" spans="1:4" ht="30" customHeight="1" thickBot="1">
      <c r="A4" s="191" t="s">
        <v>46</v>
      </c>
      <c r="B4" s="192" t="s">
        <v>51</v>
      </c>
      <c r="C4" s="192" t="s">
        <v>123</v>
      </c>
      <c r="D4" s="193" t="s">
        <v>124</v>
      </c>
    </row>
    <row r="5" spans="1:4" ht="24" customHeight="1">
      <c r="A5" s="194"/>
      <c r="B5" s="195"/>
      <c r="C5" s="196"/>
      <c r="D5" s="197"/>
    </row>
    <row r="6" spans="1:4" ht="24" customHeight="1">
      <c r="A6" s="198"/>
      <c r="B6" s="199" t="s">
        <v>178</v>
      </c>
      <c r="C6" s="200"/>
      <c r="D6" s="201"/>
    </row>
    <row r="7" spans="1:4" ht="24" customHeight="1">
      <c r="A7" s="198"/>
      <c r="B7" s="199"/>
      <c r="C7" s="200"/>
      <c r="D7" s="201"/>
    </row>
    <row r="8" spans="1:4" ht="24" customHeight="1">
      <c r="A8" s="198"/>
      <c r="B8" s="199" t="s">
        <v>179</v>
      </c>
      <c r="C8" s="200"/>
      <c r="D8" s="201"/>
    </row>
    <row r="9" spans="1:4" ht="24" customHeight="1">
      <c r="A9" s="198"/>
      <c r="B9" s="199"/>
      <c r="C9" s="200"/>
      <c r="D9" s="201"/>
    </row>
    <row r="10" spans="1:4" ht="24" customHeight="1">
      <c r="A10" s="198"/>
      <c r="B10" s="199" t="s">
        <v>180</v>
      </c>
      <c r="C10" s="200"/>
      <c r="D10" s="201"/>
    </row>
    <row r="11" spans="1:4" ht="24" customHeight="1">
      <c r="A11" s="198"/>
      <c r="B11" s="199"/>
      <c r="C11" s="200"/>
      <c r="D11" s="201"/>
    </row>
    <row r="12" spans="1:4" ht="24" customHeight="1">
      <c r="A12" s="198"/>
      <c r="B12" s="199" t="s">
        <v>165</v>
      </c>
      <c r="C12" s="200"/>
      <c r="D12" s="201"/>
    </row>
    <row r="13" spans="1:4" ht="24" customHeight="1">
      <c r="A13" s="198"/>
      <c r="B13" s="199"/>
      <c r="C13" s="200"/>
      <c r="D13" s="201"/>
    </row>
    <row r="14" spans="1:4" ht="24" customHeight="1">
      <c r="A14" s="198"/>
      <c r="B14" s="199" t="s">
        <v>166</v>
      </c>
      <c r="C14" s="200"/>
      <c r="D14" s="201"/>
    </row>
    <row r="15" spans="1:4" ht="24" customHeight="1">
      <c r="A15" s="198"/>
      <c r="B15" s="199"/>
      <c r="C15" s="200"/>
      <c r="D15" s="201"/>
    </row>
    <row r="16" spans="1:4" ht="24" customHeight="1">
      <c r="A16" s="198"/>
      <c r="B16" s="199" t="s">
        <v>167</v>
      </c>
      <c r="C16" s="200"/>
      <c r="D16" s="201"/>
    </row>
    <row r="17" spans="1:4" ht="24" customHeight="1">
      <c r="A17" s="198"/>
      <c r="B17" s="199"/>
      <c r="C17" s="200"/>
      <c r="D17" s="201"/>
    </row>
    <row r="18" spans="1:4" ht="24" customHeight="1" thickBot="1">
      <c r="A18" s="202"/>
      <c r="B18" s="203"/>
      <c r="C18" s="204"/>
      <c r="D18" s="205"/>
    </row>
    <row r="19" spans="1:4" ht="30" customHeight="1" thickBot="1">
      <c r="A19" s="206" t="s">
        <v>181</v>
      </c>
      <c r="B19" s="207"/>
      <c r="C19" s="208">
        <f>SUM(C5:C18)</f>
        <v>0</v>
      </c>
      <c r="D19" s="209"/>
    </row>
    <row r="20" spans="1:4" ht="18" customHeight="1">
      <c r="A20" s="546"/>
      <c r="B20" s="546"/>
      <c r="C20" s="546"/>
      <c r="D20" s="546"/>
    </row>
    <row r="21" spans="1:4" ht="18" customHeight="1">
      <c r="A21" s="530"/>
      <c r="B21" s="530"/>
      <c r="C21" s="530"/>
      <c r="D21" s="530"/>
    </row>
    <row r="22" spans="1:4" ht="18" customHeight="1">
      <c r="A22" s="530"/>
      <c r="B22" s="530"/>
      <c r="C22" s="530"/>
      <c r="D22" s="530"/>
    </row>
  </sheetData>
  <sheetProtection/>
  <mergeCells count="5">
    <mergeCell ref="A1:D1"/>
    <mergeCell ref="A3:D3"/>
    <mergeCell ref="A20:D20"/>
    <mergeCell ref="A21:D21"/>
    <mergeCell ref="A22:D22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scale="98" r:id="rId2"/>
  <headerFooter alignWithMargins="0">
    <oddFooter>&amp;C- &amp;P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showGridLines="0" view="pageBreakPreview" zoomScaleSheetLayoutView="100" zoomScalePageLayoutView="0" workbookViewId="0" topLeftCell="A1">
      <selection activeCell="B24" sqref="B24"/>
    </sheetView>
  </sheetViews>
  <sheetFormatPr defaultColWidth="9.140625" defaultRowHeight="15"/>
  <cols>
    <col min="1" max="7" width="15.421875" style="2" customWidth="1"/>
    <col min="8" max="8" width="13.8515625" style="2" customWidth="1"/>
    <col min="9" max="16384" width="9.00390625" style="2" customWidth="1"/>
  </cols>
  <sheetData>
    <row r="1" spans="1:8" ht="34.5" customHeight="1">
      <c r="A1" s="518" t="s">
        <v>182</v>
      </c>
      <c r="B1" s="518"/>
      <c r="C1" s="518"/>
      <c r="D1" s="518"/>
      <c r="E1" s="518"/>
      <c r="F1" s="518"/>
      <c r="G1" s="518"/>
      <c r="H1" s="518"/>
    </row>
    <row r="2" spans="1:8" ht="20.25" customHeight="1">
      <c r="A2" s="547" t="s">
        <v>1013</v>
      </c>
      <c r="B2" s="547"/>
      <c r="C2" s="547"/>
      <c r="D2" s="547"/>
      <c r="E2" s="547"/>
      <c r="F2" s="547"/>
      <c r="G2" s="547"/>
      <c r="H2" s="547"/>
    </row>
    <row r="3" spans="1:8" s="14" customFormat="1" ht="19.5" customHeight="1" thickBot="1">
      <c r="A3" s="210" t="s">
        <v>183</v>
      </c>
      <c r="B3" s="210"/>
      <c r="C3" s="210"/>
      <c r="D3" s="210"/>
      <c r="E3" s="210"/>
      <c r="F3" s="210"/>
      <c r="G3" s="210"/>
      <c r="H3" s="210" t="s">
        <v>184</v>
      </c>
    </row>
    <row r="4" spans="1:8" ht="30" customHeight="1" thickBot="1">
      <c r="A4" s="15" t="s">
        <v>185</v>
      </c>
      <c r="B4" s="17" t="s">
        <v>57</v>
      </c>
      <c r="C4" s="17" t="s">
        <v>186</v>
      </c>
      <c r="D4" s="17" t="s">
        <v>187</v>
      </c>
      <c r="E4" s="17" t="s">
        <v>188</v>
      </c>
      <c r="F4" s="17" t="s">
        <v>189</v>
      </c>
      <c r="G4" s="17" t="s">
        <v>60</v>
      </c>
      <c r="H4" s="18" t="s">
        <v>159</v>
      </c>
    </row>
    <row r="5" spans="1:8" ht="24" customHeight="1">
      <c r="A5" s="57"/>
      <c r="B5" s="94"/>
      <c r="C5" s="94"/>
      <c r="D5" s="94"/>
      <c r="E5" s="94"/>
      <c r="F5" s="94"/>
      <c r="G5" s="94"/>
      <c r="H5" s="58"/>
    </row>
    <row r="6" spans="1:8" ht="24" customHeight="1">
      <c r="A6" s="59"/>
      <c r="B6" s="60"/>
      <c r="C6" s="60"/>
      <c r="D6" s="60" t="s">
        <v>161</v>
      </c>
      <c r="E6" s="60"/>
      <c r="F6" s="60"/>
      <c r="G6" s="60"/>
      <c r="H6" s="61"/>
    </row>
    <row r="7" spans="1:8" ht="24" customHeight="1">
      <c r="A7" s="59"/>
      <c r="B7" s="60"/>
      <c r="C7" s="60"/>
      <c r="D7" s="60"/>
      <c r="E7" s="60"/>
      <c r="F7" s="60"/>
      <c r="G7" s="60"/>
      <c r="H7" s="61"/>
    </row>
    <row r="8" spans="1:8" ht="24" customHeight="1">
      <c r="A8" s="59"/>
      <c r="B8" s="60"/>
      <c r="C8" s="60"/>
      <c r="D8" s="60" t="s">
        <v>162</v>
      </c>
      <c r="E8" s="60"/>
      <c r="F8" s="60"/>
      <c r="G8" s="60"/>
      <c r="H8" s="61"/>
    </row>
    <row r="9" spans="1:8" ht="24" customHeight="1">
      <c r="A9" s="59"/>
      <c r="B9" s="60"/>
      <c r="C9" s="60"/>
      <c r="D9" s="60"/>
      <c r="E9" s="60"/>
      <c r="F9" s="60"/>
      <c r="G9" s="60"/>
      <c r="H9" s="61"/>
    </row>
    <row r="10" spans="1:8" ht="24" customHeight="1">
      <c r="A10" s="59"/>
      <c r="B10" s="60"/>
      <c r="C10" s="60"/>
      <c r="D10" s="60" t="s">
        <v>163</v>
      </c>
      <c r="E10" s="60"/>
      <c r="F10" s="60"/>
      <c r="G10" s="60"/>
      <c r="H10" s="61"/>
    </row>
    <row r="11" spans="1:8" ht="24" customHeight="1">
      <c r="A11" s="59"/>
      <c r="B11" s="60"/>
      <c r="C11" s="60"/>
      <c r="D11" s="60"/>
      <c r="E11" s="60"/>
      <c r="F11" s="60"/>
      <c r="G11" s="60"/>
      <c r="H11" s="61"/>
    </row>
    <row r="12" spans="1:8" ht="24" customHeight="1">
      <c r="A12" s="59"/>
      <c r="B12" s="60"/>
      <c r="C12" s="60"/>
      <c r="D12" s="60" t="s">
        <v>190</v>
      </c>
      <c r="E12" s="60"/>
      <c r="F12" s="60"/>
      <c r="G12" s="60"/>
      <c r="H12" s="61"/>
    </row>
    <row r="13" spans="1:8" ht="24" customHeight="1">
      <c r="A13" s="59"/>
      <c r="B13" s="60"/>
      <c r="C13" s="60"/>
      <c r="D13" s="60"/>
      <c r="E13" s="60"/>
      <c r="F13" s="60"/>
      <c r="G13" s="60"/>
      <c r="H13" s="61"/>
    </row>
    <row r="14" spans="1:8" ht="24" customHeight="1">
      <c r="A14" s="59"/>
      <c r="B14" s="60"/>
      <c r="C14" s="60"/>
      <c r="D14" s="60" t="s">
        <v>191</v>
      </c>
      <c r="E14" s="60"/>
      <c r="F14" s="60"/>
      <c r="G14" s="60"/>
      <c r="H14" s="61"/>
    </row>
    <row r="15" spans="1:8" ht="24" customHeight="1">
      <c r="A15" s="59"/>
      <c r="B15" s="60"/>
      <c r="C15" s="60"/>
      <c r="D15" s="60"/>
      <c r="E15" s="60"/>
      <c r="F15" s="60"/>
      <c r="G15" s="60"/>
      <c r="H15" s="61"/>
    </row>
    <row r="16" spans="1:8" ht="24" customHeight="1">
      <c r="A16" s="59"/>
      <c r="B16" s="60"/>
      <c r="C16" s="60"/>
      <c r="D16" s="60" t="s">
        <v>192</v>
      </c>
      <c r="E16" s="60"/>
      <c r="F16" s="60"/>
      <c r="G16" s="60"/>
      <c r="H16" s="61"/>
    </row>
    <row r="17" spans="1:8" ht="24" customHeight="1">
      <c r="A17" s="59"/>
      <c r="B17" s="60"/>
      <c r="C17" s="60"/>
      <c r="D17" s="60"/>
      <c r="E17" s="60"/>
      <c r="F17" s="60"/>
      <c r="G17" s="60" t="s">
        <v>193</v>
      </c>
      <c r="H17" s="61"/>
    </row>
    <row r="18" spans="1:8" ht="24" customHeight="1" thickBot="1">
      <c r="A18" s="211"/>
      <c r="B18" s="212"/>
      <c r="C18" s="212"/>
      <c r="D18" s="212"/>
      <c r="E18" s="212"/>
      <c r="F18" s="212"/>
      <c r="G18" s="212"/>
      <c r="H18" s="213"/>
    </row>
    <row r="19" spans="1:8" ht="30" customHeight="1" thickBot="1">
      <c r="A19" s="129" t="s">
        <v>36</v>
      </c>
      <c r="B19" s="43">
        <f aca="true" t="shared" si="0" ref="B19:G19">SUM(B5:B18)</f>
        <v>0</v>
      </c>
      <c r="C19" s="43">
        <f t="shared" si="0"/>
        <v>0</v>
      </c>
      <c r="D19" s="43">
        <f t="shared" si="0"/>
        <v>0</v>
      </c>
      <c r="E19" s="43">
        <f t="shared" si="0"/>
        <v>0</v>
      </c>
      <c r="F19" s="43">
        <f t="shared" si="0"/>
        <v>0</v>
      </c>
      <c r="G19" s="43">
        <f t="shared" si="0"/>
        <v>0</v>
      </c>
      <c r="H19" s="44"/>
    </row>
  </sheetData>
  <sheetProtection/>
  <mergeCells count="2">
    <mergeCell ref="A1:H1"/>
    <mergeCell ref="A2:H2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scale="97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</dc:creator>
  <cp:keywords/>
  <dc:description/>
  <cp:lastModifiedBy>Jaedong</cp:lastModifiedBy>
  <cp:lastPrinted>2018-07-09T08:00:59Z</cp:lastPrinted>
  <dcterms:created xsi:type="dcterms:W3CDTF">2013-05-08T21:15:34Z</dcterms:created>
  <dcterms:modified xsi:type="dcterms:W3CDTF">2018-07-31T02:33:41Z</dcterms:modified>
  <cp:category/>
  <cp:version/>
  <cp:contentType/>
  <cp:contentStatus/>
</cp:coreProperties>
</file>