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0" windowWidth="18195" windowHeight="11490" activeTab="6"/>
  </bookViews>
  <sheets>
    <sheet name="합계표" sheetId="1" r:id="rId1"/>
    <sheet name="합계표(천원)" sheetId="2" r:id="rId2"/>
    <sheet name="수입" sheetId="3" r:id="rId3"/>
    <sheet name="수입 (천원)" sheetId="4" r:id="rId4"/>
    <sheet name="지출" sheetId="5" r:id="rId5"/>
    <sheet name="지출 (천원)" sheetId="6" r:id="rId6"/>
    <sheet name="법인일반" sheetId="7" r:id="rId7"/>
    <sheet name="Sheet1" sheetId="8" r:id="rId8"/>
  </sheets>
  <externalReferences>
    <externalReference r:id="rId11"/>
    <externalReference r:id="rId12"/>
  </externalReferences>
  <definedNames>
    <definedName name="iv" localSheetId="3">'[1]교비지출'!#REF!</definedName>
    <definedName name="iv" localSheetId="5">'[1]교비지출'!#REF!</definedName>
    <definedName name="iv" localSheetId="1">'[1]교비지출'!#REF!</definedName>
    <definedName name="iv">'[1]교비지출'!#REF!</definedName>
    <definedName name="_xlnm.Print_Area" localSheetId="6">'법인일반'!$A$1:$P$23</definedName>
    <definedName name="_xlnm.Print_Area" localSheetId="2">'수입'!$A$1:$I$63</definedName>
    <definedName name="_xlnm.Print_Area" localSheetId="3">'수입 (천원)'!$A$1:$I$63</definedName>
    <definedName name="_xlnm.Print_Area" localSheetId="4">'지출'!$A$1:$I$99</definedName>
    <definedName name="_xlnm.Print_Area" localSheetId="5">'지출 (천원)'!$A$1:$I$99</definedName>
    <definedName name="_xlnm.Print_Titles" localSheetId="2">'수입'!$3:$6</definedName>
    <definedName name="_xlnm.Print_Titles" localSheetId="3">'수입 (천원)'!$3:$6</definedName>
    <definedName name="_xlnm.Print_Titles" localSheetId="4">'지출'!$1:$4</definedName>
    <definedName name="_xlnm.Print_Titles" localSheetId="5">'지출 (천원)'!$1:$4</definedName>
  </definedNames>
  <calcPr fullCalcOnLoad="1"/>
</workbook>
</file>

<file path=xl/sharedStrings.xml><?xml version="1.0" encoding="utf-8"?>
<sst xmlns="http://schemas.openxmlformats.org/spreadsheetml/2006/main" count="572" uniqueCount="336">
  <si>
    <t>증감액</t>
  </si>
  <si>
    <t>산   출   근   거</t>
  </si>
  <si>
    <t>관,     항</t>
  </si>
  <si>
    <t>목</t>
  </si>
  <si>
    <t>5400교육(영업)외수입</t>
  </si>
  <si>
    <t xml:space="preserve"> 5410 예금이자수입</t>
  </si>
  <si>
    <t>5411 예 금 이 자</t>
  </si>
  <si>
    <t>5421 잡  수  입</t>
  </si>
  <si>
    <t xml:space="preserve"> 5430 수익재산수입</t>
  </si>
  <si>
    <t>5431 임 대 료 수 입</t>
  </si>
  <si>
    <t>1200투자와기타자산수입</t>
  </si>
  <si>
    <t xml:space="preserve"> 1220 투자자산수입</t>
  </si>
  <si>
    <t>1221 투자유가증권매각대</t>
  </si>
  <si>
    <t xml:space="preserve"> 1240 기타자산수입</t>
  </si>
  <si>
    <t>1241 전신전화 보증금회수</t>
  </si>
  <si>
    <t>1242 임차보증금 회수</t>
  </si>
  <si>
    <t>1249 기타자산수입</t>
  </si>
  <si>
    <t>1300 고정자산매각수입</t>
  </si>
  <si>
    <t xml:space="preserve"> 1310유형고정자산매각수입</t>
  </si>
  <si>
    <t>1311 토지매각대</t>
  </si>
  <si>
    <t>1312 건물매각대</t>
  </si>
  <si>
    <t>1314 기계,기구 매각대</t>
  </si>
  <si>
    <t>1315 집기비품 매각대</t>
  </si>
  <si>
    <t>1316 차량운반구매각대</t>
  </si>
  <si>
    <t>2100 유동부채입금</t>
  </si>
  <si>
    <t xml:space="preserve"> 2110 단기차입금</t>
  </si>
  <si>
    <t>2111 단기차입금차입</t>
  </si>
  <si>
    <t>2200 고정부채입금</t>
  </si>
  <si>
    <t xml:space="preserve"> 2210 장기차입금</t>
  </si>
  <si>
    <t>2211 장기차입금차입</t>
  </si>
  <si>
    <t>2212 차관도입</t>
  </si>
  <si>
    <t xml:space="preserve"> 2220 기타고정부채</t>
  </si>
  <si>
    <t>2221 임대보증금수입</t>
  </si>
  <si>
    <t>2229 기타고정부채</t>
  </si>
  <si>
    <t>전  기  이  월  자  금</t>
  </si>
  <si>
    <t>자  금  수  입  총  계</t>
  </si>
  <si>
    <t>4121 직 원 급 여</t>
  </si>
  <si>
    <t>4122 직 원 상 여 금</t>
  </si>
  <si>
    <t>4123 직 원 제 수 당</t>
  </si>
  <si>
    <t>4124 직원법정부담금</t>
  </si>
  <si>
    <t>4126 노          임</t>
  </si>
  <si>
    <t>4127 직 원 퇴 직 금</t>
  </si>
  <si>
    <t>4200 관리운영비</t>
  </si>
  <si>
    <t xml:space="preserve"> 4210 시설 관리비</t>
  </si>
  <si>
    <t>4211 건축물 관리비</t>
  </si>
  <si>
    <t>4212 장 비 관 리 비</t>
  </si>
  <si>
    <t>4216 보   험   료</t>
  </si>
  <si>
    <t>4217 리 스, 임 차 료</t>
  </si>
  <si>
    <t>4219 기타시설관리비</t>
  </si>
  <si>
    <t xml:space="preserve"> 4220 일반관리비</t>
  </si>
  <si>
    <t>4221 여 비 교 통 비</t>
  </si>
  <si>
    <t xml:space="preserve"> 4230 운 영 비</t>
  </si>
  <si>
    <t>4231 복 리 후 생 비</t>
  </si>
  <si>
    <t>4233 일 반 용 역 비</t>
  </si>
  <si>
    <t>4400 교육(영업)외비용</t>
  </si>
  <si>
    <t xml:space="preserve"> 4410 지 급 이 자</t>
  </si>
  <si>
    <t>4411 지  급  이  자</t>
  </si>
  <si>
    <t xml:space="preserve"> 4420 기타교육(영업)외비용</t>
  </si>
  <si>
    <t>4421 잡   손   실</t>
  </si>
  <si>
    <t>4500 전  출  금</t>
  </si>
  <si>
    <t xml:space="preserve"> 4510 전 출 금</t>
  </si>
  <si>
    <t>4511 경상비 전출금</t>
  </si>
  <si>
    <t>1200투자와기타자산지출</t>
  </si>
  <si>
    <t xml:space="preserve"> 1240 기타자산지출</t>
  </si>
  <si>
    <t>1241 전신전화보증금지출</t>
  </si>
  <si>
    <t>1242 임차보증금지출</t>
  </si>
  <si>
    <t>1249 기타 자산지출</t>
  </si>
  <si>
    <t>1300 고정자산매입지출</t>
  </si>
  <si>
    <t xml:space="preserve"> 1310유형고정자산매입지출</t>
  </si>
  <si>
    <t>1311 토지매입비</t>
  </si>
  <si>
    <t>1315 집기비품매입비</t>
  </si>
  <si>
    <t>1316 차량운반구매입비</t>
  </si>
  <si>
    <t>1319 건설가계정</t>
  </si>
  <si>
    <t>2100 유동부채상환</t>
  </si>
  <si>
    <t xml:space="preserve"> 2110단기차입금 상환</t>
  </si>
  <si>
    <t>2111 단기차입금상환</t>
  </si>
  <si>
    <t>2200 고정부채상환</t>
  </si>
  <si>
    <t xml:space="preserve"> 2210 장기차입금상환</t>
  </si>
  <si>
    <t>2211 장기차입금상환</t>
  </si>
  <si>
    <t>2212 차관상환</t>
  </si>
  <si>
    <t xml:space="preserve"> 2220 기타고정부채상환</t>
  </si>
  <si>
    <t>2221 임대보증금상환</t>
  </si>
  <si>
    <t>2222 장기미지급금상환</t>
  </si>
  <si>
    <t>2229 기타고정부채상환</t>
  </si>
  <si>
    <t xml:space="preserve"> 차 기 이 월 자 금</t>
  </si>
  <si>
    <t>1100 기말유동자산</t>
  </si>
  <si>
    <t>1110 유 동 자 금</t>
  </si>
  <si>
    <t>2100 기말유동부채</t>
  </si>
  <si>
    <t>2120 예  수  금</t>
  </si>
  <si>
    <t>2130 선  수  금</t>
  </si>
  <si>
    <t>2140 기타유동부채</t>
  </si>
  <si>
    <t xml:space="preserve"> 자  금  지  출  총  계</t>
  </si>
  <si>
    <t>학교법인을지학원(법인일반회계)</t>
  </si>
  <si>
    <t>수     입     의     부</t>
  </si>
  <si>
    <t>지     출     의     부</t>
  </si>
  <si>
    <t>증   감</t>
  </si>
  <si>
    <t xml:space="preserve"> 금 액</t>
  </si>
  <si>
    <t>구성비</t>
  </si>
  <si>
    <t>◎ 학교법인 을지학원(법인일반)</t>
  </si>
  <si>
    <t xml:space="preserve">  1. 수입의부</t>
  </si>
  <si>
    <t>과</t>
  </si>
  <si>
    <t>목</t>
  </si>
  <si>
    <t xml:space="preserve"> 5210 전입금수입</t>
  </si>
  <si>
    <t xml:space="preserve"> 5211 경상비 전입금</t>
  </si>
  <si>
    <t xml:space="preserve"> 5212 법정부담 전입금</t>
  </si>
  <si>
    <t xml:space="preserve"> 5213 자산 전입금</t>
  </si>
  <si>
    <t xml:space="preserve"> 5214 부속병원 전입금</t>
  </si>
  <si>
    <t xml:space="preserve"> 5217 수익사업 전입금</t>
  </si>
  <si>
    <t xml:space="preserve"> 5220 기부금수입</t>
  </si>
  <si>
    <t>5221 일반기부금</t>
  </si>
  <si>
    <t>5222 지정기부금</t>
  </si>
  <si>
    <t>추경예산</t>
  </si>
  <si>
    <t>본예산</t>
  </si>
  <si>
    <t>◎ 학교법인 을지학원(법인일반)</t>
  </si>
  <si>
    <t>과</t>
  </si>
  <si>
    <t>추경예산</t>
  </si>
  <si>
    <t>본예산</t>
  </si>
  <si>
    <t>2. 지출의부</t>
  </si>
  <si>
    <t>4232 교 육 훈 련 비</t>
  </si>
  <si>
    <t xml:space="preserve"> 1220 투자자산지출</t>
  </si>
  <si>
    <t>1222 출자금지출</t>
  </si>
  <si>
    <t>1312 건물매입비</t>
  </si>
  <si>
    <t xml:space="preserve"> 차기이월자금</t>
  </si>
  <si>
    <t>추경예산</t>
  </si>
  <si>
    <t>본예산</t>
  </si>
  <si>
    <t>5200전입 및 기부수입</t>
  </si>
  <si>
    <t xml:space="preserve"> 5420 기타교육(영업)외수입</t>
  </si>
  <si>
    <t>4100 보     수</t>
  </si>
  <si>
    <t xml:space="preserve"> 4120 직 원 보 수</t>
  </si>
  <si>
    <t>4125 임시직 인건비</t>
  </si>
  <si>
    <t>4215 시 설 용 역 비</t>
  </si>
  <si>
    <t>4222 차 량 유 지 비</t>
  </si>
  <si>
    <t>4225 난    방    비</t>
  </si>
  <si>
    <t>4226 전 기 수 도 료</t>
  </si>
  <si>
    <t>4227 통    신    비</t>
  </si>
  <si>
    <t>4228 제 세 공 과 금</t>
  </si>
  <si>
    <t>4229 지 급 수 수 료</t>
  </si>
  <si>
    <t>4224 인 쇄 출 판 비</t>
  </si>
  <si>
    <t>4223 소  모  품  비</t>
  </si>
  <si>
    <t>4514 부속병원 전출금</t>
  </si>
  <si>
    <t xml:space="preserve">4600 예  비  비 </t>
  </si>
  <si>
    <t xml:space="preserve"> 4610 예  비  비</t>
  </si>
  <si>
    <t>4611 예  비  비</t>
  </si>
  <si>
    <t>4512 법정부담 전출금</t>
  </si>
  <si>
    <t>4513 자 산 전 출 금</t>
  </si>
  <si>
    <t xml:space="preserve"> 항     별</t>
  </si>
  <si>
    <t xml:space="preserve"> 구     분</t>
  </si>
  <si>
    <t>5223 연구기부금</t>
  </si>
  <si>
    <t>이사회 회의비</t>
  </si>
  <si>
    <t>식대 등</t>
  </si>
  <si>
    <t xml:space="preserve"> 1320무형고정자산매입지출</t>
  </si>
  <si>
    <t>1321 무형고정자산취득</t>
  </si>
  <si>
    <t>3100 기 본 금</t>
  </si>
  <si>
    <t xml:space="preserve"> 3110 출연기본금</t>
  </si>
  <si>
    <t>1120 기타유동자산</t>
  </si>
  <si>
    <t>교 육 부 대 수 입</t>
  </si>
  <si>
    <t>유 동 부 채 입 금</t>
  </si>
  <si>
    <t>고 정 부 채 입 금</t>
  </si>
  <si>
    <t>항     별</t>
  </si>
  <si>
    <t>금    액</t>
  </si>
  <si>
    <t>금 액</t>
  </si>
  <si>
    <t>구     분</t>
  </si>
  <si>
    <t xml:space="preserve">관 리 운 영 비   </t>
  </si>
  <si>
    <t xml:space="preserve">연    구    비   </t>
  </si>
  <si>
    <t xml:space="preserve">연구 학생 경비   </t>
  </si>
  <si>
    <t xml:space="preserve">교 육 외 비 용   </t>
  </si>
  <si>
    <t xml:space="preserve">전    출    금   </t>
  </si>
  <si>
    <t xml:space="preserve">의 료 외 비 용   </t>
  </si>
  <si>
    <t xml:space="preserve">예    비    비   </t>
  </si>
  <si>
    <t>투자와기타자산지출</t>
  </si>
  <si>
    <t xml:space="preserve">고정자산매입지출 </t>
  </si>
  <si>
    <t xml:space="preserve">유동 부채 상환   </t>
  </si>
  <si>
    <t xml:space="preserve">고정 부채 상환   </t>
  </si>
  <si>
    <t>총        액</t>
  </si>
  <si>
    <t>3111 설립자기본금</t>
  </si>
  <si>
    <t xml:space="preserve"> 1100 기초유동자산</t>
  </si>
  <si>
    <t>1110 유동자금</t>
  </si>
  <si>
    <t>1120 기타유동자산</t>
  </si>
  <si>
    <t xml:space="preserve"> 2100 기초유동부채</t>
  </si>
  <si>
    <t>2120 예 수 금</t>
  </si>
  <si>
    <t>2130 선 수 금</t>
  </si>
  <si>
    <t>2140 기타유동부채</t>
  </si>
  <si>
    <t>1314 기계장치매입비</t>
  </si>
  <si>
    <t>예금</t>
  </si>
  <si>
    <t>교         원</t>
  </si>
  <si>
    <t>직         원</t>
  </si>
  <si>
    <t>소         계</t>
  </si>
  <si>
    <t>총      액</t>
  </si>
  <si>
    <t>제본비</t>
  </si>
  <si>
    <t>영통, 양양 보유세/장애인고용부담금, 업무용차량 자동차세</t>
  </si>
  <si>
    <t>(단위:원)</t>
  </si>
  <si>
    <t>(단위:원)</t>
  </si>
  <si>
    <t xml:space="preserve">     (단위:원)</t>
  </si>
  <si>
    <t xml:space="preserve">     (단위:천원)</t>
  </si>
  <si>
    <t>법인카드(운영)</t>
  </si>
  <si>
    <t>광고선전비</t>
  </si>
  <si>
    <t>기타행사</t>
  </si>
  <si>
    <t>법인카드 외</t>
  </si>
  <si>
    <t xml:space="preserve">전기이월결산 </t>
  </si>
  <si>
    <t>5432 배 당 금 수 입</t>
  </si>
  <si>
    <t>1222 출자금 회수</t>
  </si>
  <si>
    <t>(단위:천원)</t>
  </si>
  <si>
    <t>4대보험</t>
  </si>
  <si>
    <t>출장비</t>
  </si>
  <si>
    <t>주유,통행료</t>
  </si>
  <si>
    <t>사무용품</t>
  </si>
  <si>
    <t>전화요금</t>
  </si>
  <si>
    <t>업무용차량 보험료 및 보증보험료</t>
  </si>
  <si>
    <t>(법인일반)</t>
  </si>
  <si>
    <t xml:space="preserve">                    (단위 : 원)</t>
  </si>
  <si>
    <t>수                    입</t>
  </si>
  <si>
    <t>지                    출</t>
  </si>
  <si>
    <t>관        별</t>
  </si>
  <si>
    <t>금  액</t>
  </si>
  <si>
    <t>구성비</t>
  </si>
  <si>
    <t>증감액</t>
  </si>
  <si>
    <t>비  고</t>
  </si>
  <si>
    <t>운
영
수
입</t>
  </si>
  <si>
    <t>등  록  금  수  입</t>
  </si>
  <si>
    <t>운
영
지
출</t>
  </si>
  <si>
    <t>보                수</t>
  </si>
  <si>
    <t>전입 및 기부수입</t>
  </si>
  <si>
    <t>관  리  운  영  비</t>
  </si>
  <si>
    <t xml:space="preserve"> </t>
  </si>
  <si>
    <t>연 구 학 생 경 비</t>
  </si>
  <si>
    <t>교  육  외  수  입</t>
  </si>
  <si>
    <t>교  육  외   비  용</t>
  </si>
  <si>
    <t>전        출        금</t>
  </si>
  <si>
    <t>예        비        비</t>
  </si>
  <si>
    <t>계</t>
  </si>
  <si>
    <t>계</t>
  </si>
  <si>
    <t>자본
및
부채
수입</t>
  </si>
  <si>
    <t>투자와 
기타 자산 수입</t>
  </si>
  <si>
    <t>자본
및
부채
지출</t>
  </si>
  <si>
    <t>투자와 기타 자산</t>
  </si>
  <si>
    <t>고정자산매각수입</t>
  </si>
  <si>
    <t>고정자산매입지출</t>
  </si>
  <si>
    <t>유동부채   상   환</t>
  </si>
  <si>
    <t>고정부채   상   환</t>
  </si>
  <si>
    <t>미사용
전  기
이  월
자  금</t>
  </si>
  <si>
    <t>기 초 유 동 자 산</t>
  </si>
  <si>
    <t>미사용
차  기
이  월
자  금</t>
  </si>
  <si>
    <t>기 말 유 동 자 산</t>
  </si>
  <si>
    <t>기 초 유 동 부 채</t>
  </si>
  <si>
    <t>기 말 유 동 부 채</t>
  </si>
  <si>
    <t xml:space="preserve">전 기 이 월 자 금 </t>
  </si>
  <si>
    <t>차 기 이 월 자 금</t>
  </si>
  <si>
    <t xml:space="preserve"> </t>
  </si>
  <si>
    <t>자 금 수 입 총 계</t>
  </si>
  <si>
    <t>자 금 지 출 총 계</t>
  </si>
  <si>
    <t>결재</t>
  </si>
  <si>
    <t>담당</t>
  </si>
  <si>
    <t>주임</t>
  </si>
  <si>
    <t>팀장</t>
  </si>
  <si>
    <t>부장</t>
  </si>
  <si>
    <t>이사장</t>
  </si>
  <si>
    <t>등 록 금 수 입</t>
  </si>
  <si>
    <t>전입및 기부수입</t>
  </si>
  <si>
    <t>교 육 부 대 수 입</t>
  </si>
  <si>
    <t xml:space="preserve">교 육 외 수 입  </t>
  </si>
  <si>
    <t xml:space="preserve">의 료 수 입    </t>
  </si>
  <si>
    <t xml:space="preserve">의 료 외 수 입  </t>
  </si>
  <si>
    <t>유 동 자 산 수 입</t>
  </si>
  <si>
    <t>투자와 기타자산 수입</t>
  </si>
  <si>
    <t>고정자산 매각수입</t>
  </si>
  <si>
    <t>유 동 부 채 입 금</t>
  </si>
  <si>
    <t>고 정 부 채 입 금</t>
  </si>
  <si>
    <t>미사용전기이월자금</t>
  </si>
  <si>
    <t xml:space="preserve">관 리 운 영 비   </t>
  </si>
  <si>
    <t xml:space="preserve">연    구    비   </t>
  </si>
  <si>
    <t xml:space="preserve">연구 학생 경비   </t>
  </si>
  <si>
    <t xml:space="preserve">교 육 외 비 용   </t>
  </si>
  <si>
    <t xml:space="preserve">전    출    금   </t>
  </si>
  <si>
    <t xml:space="preserve">의 료 외 비 용   </t>
  </si>
  <si>
    <t xml:space="preserve">예    비    비   </t>
  </si>
  <si>
    <t>투자와기타자산지출</t>
  </si>
  <si>
    <t xml:space="preserve">고정자산매입지출 </t>
  </si>
  <si>
    <t xml:space="preserve">유동 부채 상환   </t>
  </si>
  <si>
    <t xml:space="preserve">고정 부채 상환   </t>
  </si>
  <si>
    <t>미사용차기이월자금</t>
  </si>
  <si>
    <t xml:space="preserve">   인    건    비</t>
  </si>
  <si>
    <t>미사용차기이월자금</t>
  </si>
  <si>
    <t>(단위:천원)</t>
  </si>
  <si>
    <t>1211 대학</t>
  </si>
  <si>
    <t xml:space="preserve"> 1210 설치학교</t>
  </si>
  <si>
    <t>이사</t>
  </si>
  <si>
    <t>상임이사</t>
  </si>
  <si>
    <t>전결</t>
  </si>
  <si>
    <t>1215 부속병원</t>
  </si>
  <si>
    <t xml:space="preserve"> 예금</t>
  </si>
  <si>
    <t>4217 리 스, 임 차 료</t>
  </si>
  <si>
    <t>영통,양양 보유세/장애인고용부담금, 업무용차량 자동차세</t>
  </si>
  <si>
    <t>1221 투자유가증권매입대</t>
  </si>
  <si>
    <t xml:space="preserve"> 을지대학교 법정부담금</t>
  </si>
  <si>
    <t>2020학년도 추가경정 예산서</t>
  </si>
  <si>
    <t>2020년 법인일반 추가경정예산 총괄표</t>
  </si>
  <si>
    <r>
      <t>2020</t>
    </r>
    <r>
      <rPr>
        <sz val="11"/>
        <rFont val="돋움"/>
        <family val="3"/>
      </rPr>
      <t>학년도 본예산</t>
    </r>
  </si>
  <si>
    <r>
      <t>2020</t>
    </r>
    <r>
      <rPr>
        <sz val="11"/>
        <rFont val="돋움"/>
        <family val="3"/>
      </rPr>
      <t>학년도 추가경정예산</t>
    </r>
  </si>
  <si>
    <t>(2020. 3. 1부터  2021. 2. 28까지)</t>
  </si>
  <si>
    <t xml:space="preserve">2020학년도 추가경정 예산서 </t>
  </si>
  <si>
    <t>직원급여(12명)</t>
  </si>
  <si>
    <t xml:space="preserve"> 김민혁,최현주,김용주</t>
  </si>
  <si>
    <t>전기요금</t>
  </si>
  <si>
    <t>법률고문료, 파견직원용역비</t>
  </si>
  <si>
    <t xml:space="preserve"> 주식배당금</t>
  </si>
  <si>
    <t xml:space="preserve"> 신한은행 외 200,000,000</t>
  </si>
  <si>
    <t xml:space="preserve"> 의정부병원 증축 및 의료장비 구입비 전출</t>
  </si>
  <si>
    <t>통신비</t>
  </si>
  <si>
    <t>복합기 임차료 792,000, 차량리스료(12개월) 39,208,000</t>
  </si>
  <si>
    <t xml:space="preserve"> 금리 1.40%</t>
  </si>
  <si>
    <t>1243 장기대여금지출</t>
  </si>
  <si>
    <t xml:space="preserve"> 2014~2019년 종합부동산세 환급분 : 339,980,000
 수시 rp이용료 등 : 20,000</t>
  </si>
  <si>
    <t xml:space="preserve"> 직원 인건비             1,340,000,000
 직원 퇴직금                  30,000,000</t>
  </si>
  <si>
    <t xml:space="preserve"> 종부세 및 재산세 등 430,000,000 법인경상비 2,070,000,000  
 금산전출 150,000,000 강남전출 1,500,000,000 법정부담금 2,560,000,000 </t>
  </si>
  <si>
    <t xml:space="preserve"> 강남 1,000,000,000 금산 150,000,000</t>
  </si>
  <si>
    <t xml:space="preserve"> 예금이자                                854,389,385
 배당금수입                              60,000,000
 14~19년 종합부동산세 환급    339,980,000
 수시 rp이용료 등                             20,000</t>
  </si>
  <si>
    <t xml:space="preserve"> 재산세,종부세등       2,000,000,000
 수수료                         100,000,000
 업무추진비                    84,000,000
 일반용역비                   470,000,000
 기타운영비                     70,000,000   
 복리후생비                     70,000,000
 차량유지비                     20,000,000
 보험료                            20,000,000
 여비교통비                     50,000,000
 홍보비                            50,000,000
 전력비                                 500,000
 회의비                              5,000,000
 통신비                              4,053,200
 행사비                              3,000,000    
 소모품비                         10,000,000
 기타시설관리비                 3,000,000
 인쇄비                            10,000,000
 복합기임차료                       792,000
 차량리스료 등                 39,208,000
 교육훈련비                        1,000,000</t>
  </si>
  <si>
    <t>감정평가, 세무결산, 소송관련비용, 대표번호사용료 등</t>
  </si>
  <si>
    <t xml:space="preserve"> 을지대학교 위치변경관련 법인부담금</t>
  </si>
  <si>
    <t>1244 수익용예금 인출</t>
  </si>
  <si>
    <t>1244 수익용예금 예치</t>
  </si>
  <si>
    <t>1244 수익용예금예치</t>
  </si>
  <si>
    <t xml:space="preserve"> 수익용 예금 인출(카일룸 매각대금)4,000,000,000, (금산 매각대금) 3,531,000,000</t>
  </si>
  <si>
    <t xml:space="preserve"> 금산매각대금</t>
  </si>
  <si>
    <t xml:space="preserve"> 의정부 증축 및 의료징비  15,000,000,000
 강남을지전출                    1,000,000,000
 금산빌딩전출                      150,000,000
 장기대여금지출                 2,000,000,000 
 수익용예금예치                 5,492,513,870          </t>
  </si>
  <si>
    <t xml:space="preserve"> 수익용 예금 인출
 - 카일룸 매각대금              4,000,000,000
 -  금산 매각대금                 3,531,000,000</t>
  </si>
  <si>
    <t xml:space="preserve"> 법정부담금 1,000,000,000 금산 토지ㆍ건물 매각 5,492,513,870
 대전장례 1,000,000,000 빌딩 350,000,000 </t>
  </si>
  <si>
    <t xml:space="preserve"> *수익사업 전입금 : 7,842,513,870
     법정부담금(대전장례)    1,000,000,000
     대전장례(경상비)           1,000,000,000
     을지빌딩(경상비)              350,000,000
     금산 토지ㆍ건물 매각    5,492,513,870
 * 부속병원 전입금 : 6,710,000,000  
    재산세,종부세                430,000,000
    법인경상비                 2,070,000,000
    금산전출                       150,000,000
    강남전출                    1,500,000,000
    법정부담금                 2,560,000,000         
 * 일반기부금 : 200,000,000
    신한은행 외                   200,000,000</t>
  </si>
  <si>
    <t xml:space="preserve"> 위치변경에따른 전출      5,094,000,000
 법정부담금 전출             3,560,000,000</t>
  </si>
  <si>
    <t>4234 기관장업무추진비</t>
  </si>
  <si>
    <t>4235 상임이사업무추진비</t>
  </si>
  <si>
    <t>4236 기타업무추진비</t>
  </si>
  <si>
    <t>4237 홍    보    비</t>
  </si>
  <si>
    <t>4238 회    의    비</t>
  </si>
  <si>
    <t>4239 행    사    비</t>
  </si>
  <si>
    <t>4241 기 타 운 영 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</si>
</sst>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quot;△&quot;#,##0"/>
    <numFmt numFmtId="177" formatCode="0.0%"/>
    <numFmt numFmtId="178" formatCode="#,##0_ "/>
    <numFmt numFmtId="179" formatCode="#,##0_);[Red]\(#,##0\)"/>
    <numFmt numFmtId="180" formatCode="_ * #,##0_ ;_ * \-#,##0_ ;_ * &quot;-&quot;_ ;_ @_ "/>
    <numFmt numFmtId="181" formatCode="_ * #,##0.00_ ;_ * \-#,##0.00_ ;_ * &quot;-&quot;??_ ;_ @_ "/>
    <numFmt numFmtId="182" formatCode="#,##0,"/>
    <numFmt numFmtId="183" formatCode="#,##0_ ;[Red]\-#,##0\ "/>
    <numFmt numFmtId="184" formatCode="0000"/>
    <numFmt numFmtId="185" formatCode="####"/>
    <numFmt numFmtId="186" formatCode="#,###"/>
  </numFmts>
  <fonts count="39">
    <font>
      <sz val="11"/>
      <name val="돋움"/>
      <family val="3"/>
    </font>
    <font>
      <b/>
      <sz val="18"/>
      <name val="바탕체"/>
      <family val="1"/>
    </font>
    <font>
      <sz val="8"/>
      <name val="돋움"/>
      <family val="3"/>
    </font>
    <font>
      <sz val="8"/>
      <name val="바탕"/>
      <family val="1"/>
    </font>
    <font>
      <sz val="18"/>
      <name val="바탕체"/>
      <family val="1"/>
    </font>
    <font>
      <sz val="11"/>
      <name val="바탕체"/>
      <family val="1"/>
    </font>
    <font>
      <b/>
      <sz val="12"/>
      <name val="바탕체"/>
      <family val="1"/>
    </font>
    <font>
      <sz val="12"/>
      <name val="바탕체"/>
      <family val="1"/>
    </font>
    <font>
      <b/>
      <sz val="8"/>
      <name val="바탕체"/>
      <family val="1"/>
    </font>
    <font>
      <sz val="8"/>
      <name val="바탕체"/>
      <family val="1"/>
    </font>
    <font>
      <sz val="9"/>
      <name val="바탕체"/>
      <family val="1"/>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u val="single"/>
      <sz val="8.25"/>
      <color indexed="36"/>
      <name val="돋움"/>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u val="single"/>
      <sz val="8.25"/>
      <color indexed="12"/>
      <name val="돋움"/>
      <family val="3"/>
    </font>
    <font>
      <b/>
      <sz val="20"/>
      <name val="바탕"/>
      <family val="1"/>
    </font>
    <font>
      <sz val="11"/>
      <name val="바탕"/>
      <family val="1"/>
    </font>
    <font>
      <b/>
      <sz val="12"/>
      <name val="바탕"/>
      <family val="1"/>
    </font>
    <font>
      <b/>
      <sz val="14"/>
      <name val="바탕"/>
      <family val="1"/>
    </font>
    <font>
      <b/>
      <sz val="10"/>
      <name val="바탕체"/>
      <family val="1"/>
    </font>
    <font>
      <sz val="10"/>
      <name val="바탕체"/>
      <family val="1"/>
    </font>
    <font>
      <b/>
      <u val="single"/>
      <sz val="22"/>
      <name val="돋움"/>
      <family val="3"/>
    </font>
    <font>
      <sz val="10"/>
      <name val="돋움"/>
      <family val="3"/>
    </font>
    <font>
      <sz val="9"/>
      <name val="돋움"/>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7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right>
        <color indexed="63"/>
      </right>
      <top style="thin"/>
      <bottom style="hair"/>
    </border>
    <border>
      <left style="thin"/>
      <right style="hair"/>
      <top style="hair"/>
      <bottom style="thin"/>
    </border>
    <border>
      <left style="thin"/>
      <right style="hair"/>
      <top>
        <color indexed="63"/>
      </top>
      <bottom style="hair"/>
    </border>
    <border>
      <left style="thin"/>
      <right style="hair"/>
      <top style="hair"/>
      <bottom style="hair"/>
    </border>
    <border>
      <left style="thin"/>
      <right style="hair"/>
      <top style="hair"/>
      <bottom>
        <color indexed="63"/>
      </bottom>
    </border>
    <border>
      <left style="thin"/>
      <right style="hair"/>
      <top>
        <color indexed="63"/>
      </top>
      <bottom>
        <color indexed="63"/>
      </bottom>
    </border>
    <border>
      <left>
        <color indexed="63"/>
      </left>
      <right>
        <color indexed="63"/>
      </right>
      <top style="hair"/>
      <bottom style="hair"/>
    </border>
    <border>
      <left>
        <color indexed="63"/>
      </left>
      <right style="thin"/>
      <top style="hair"/>
      <bottom style="hair"/>
    </border>
    <border>
      <left style="thin"/>
      <right style="hair"/>
      <top>
        <color indexed="63"/>
      </top>
      <bottom style="thin"/>
    </border>
    <border>
      <left>
        <color indexed="63"/>
      </left>
      <right>
        <color indexed="63"/>
      </right>
      <top>
        <color indexed="63"/>
      </top>
      <bottom style="hair"/>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hair"/>
      <bottom>
        <color indexed="63"/>
      </bottom>
    </border>
    <border>
      <left>
        <color indexed="63"/>
      </left>
      <right style="thin"/>
      <top style="hair"/>
      <bottom>
        <color indexed="63"/>
      </bottom>
    </border>
    <border>
      <left style="thin"/>
      <right style="hair"/>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color indexed="63"/>
      </bottom>
    </border>
    <border>
      <left style="hair"/>
      <right style="hair"/>
      <top style="hair"/>
      <bottom style="hair"/>
    </border>
    <border>
      <left style="hair"/>
      <right style="hair"/>
      <top style="hair"/>
      <bottom style="thin"/>
    </border>
    <border>
      <left style="hair"/>
      <right style="thin"/>
      <top style="hair"/>
      <bottom>
        <color indexed="63"/>
      </bottom>
    </border>
    <border>
      <left style="hair"/>
      <right style="thin"/>
      <top style="hair"/>
      <bottom style="thin"/>
    </border>
    <border>
      <left style="hair"/>
      <right style="thin"/>
      <top>
        <color indexed="63"/>
      </top>
      <bottom style="hair"/>
    </border>
    <border>
      <left style="hair"/>
      <right style="thin"/>
      <top style="hair"/>
      <bottom style="hair"/>
    </border>
    <border>
      <left style="hair"/>
      <right style="thin"/>
      <top>
        <color indexed="63"/>
      </top>
      <bottom style="thin"/>
    </border>
    <border>
      <left style="hair"/>
      <right style="thin"/>
      <top style="thin"/>
      <bottom style="hair"/>
    </border>
    <border>
      <left style="hair"/>
      <right>
        <color indexed="63"/>
      </right>
      <top>
        <color indexed="63"/>
      </top>
      <bottom style="hair"/>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style="hair"/>
      <right>
        <color indexed="63"/>
      </right>
      <top style="thin"/>
      <bottom style="hair"/>
    </border>
    <border>
      <left style="hair"/>
      <right>
        <color indexed="63"/>
      </right>
      <top style="hair"/>
      <bottom>
        <color indexed="63"/>
      </bottom>
    </border>
    <border>
      <left style="hair"/>
      <right>
        <color indexed="63"/>
      </right>
      <top>
        <color indexed="63"/>
      </top>
      <bottom>
        <color indexed="63"/>
      </bottom>
    </border>
    <border>
      <left>
        <color indexed="63"/>
      </left>
      <right style="hair"/>
      <top style="hair"/>
      <bottom style="hair"/>
    </border>
    <border>
      <left>
        <color indexed="63"/>
      </left>
      <right style="hair"/>
      <top style="hair"/>
      <bottom style="thin"/>
    </border>
    <border>
      <left style="thin"/>
      <right style="thin"/>
      <top style="thin"/>
      <bottom style="hair"/>
    </border>
    <border>
      <left style="thin"/>
      <right style="thin"/>
      <top style="hair"/>
      <bottom style="thin"/>
    </border>
    <border>
      <left style="thin"/>
      <right style="thin"/>
      <top style="hair"/>
      <bottom style="hair"/>
    </border>
    <border>
      <left style="thin"/>
      <right style="thin"/>
      <top style="thin"/>
      <bottom style="thin"/>
    </border>
    <border>
      <left>
        <color indexed="63"/>
      </left>
      <right style="hair"/>
      <top>
        <color indexed="63"/>
      </top>
      <bottom style="hair"/>
    </border>
    <border>
      <left style="hair"/>
      <right style="hair"/>
      <top>
        <color indexed="63"/>
      </top>
      <bottom style="hair"/>
    </border>
    <border>
      <left>
        <color indexed="63"/>
      </left>
      <right style="hair"/>
      <top style="thin"/>
      <bottom style="hair"/>
    </border>
    <border>
      <left style="hair"/>
      <right style="hair"/>
      <top style="thin"/>
      <bottom style="hair"/>
    </border>
    <border>
      <left>
        <color indexed="63"/>
      </left>
      <right style="hair"/>
      <top style="hair"/>
      <bottom>
        <color indexed="63"/>
      </bottom>
    </border>
    <border>
      <left style="hair"/>
      <right style="hair"/>
      <top style="hair"/>
      <bottom>
        <color indexed="63"/>
      </bottom>
    </border>
    <border>
      <left style="hair"/>
      <right style="hair"/>
      <top>
        <color indexed="63"/>
      </top>
      <bottom>
        <color indexed="63"/>
      </bottom>
    </border>
    <border>
      <left>
        <color indexed="63"/>
      </left>
      <right style="thin"/>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color indexed="63"/>
      </left>
      <right style="hair"/>
      <top style="thin"/>
      <bottom style="thin"/>
    </border>
    <border>
      <left style="thin"/>
      <right style="hair"/>
      <top style="thin"/>
      <bottom style="thin"/>
    </border>
    <border>
      <left style="thin"/>
      <right>
        <color indexed="63"/>
      </right>
      <top style="hair"/>
      <bottom style="hair"/>
    </border>
    <border>
      <left>
        <color indexed="63"/>
      </left>
      <right style="hair"/>
      <top>
        <color indexed="63"/>
      </top>
      <bottom style="thin"/>
    </border>
    <border>
      <left style="hair"/>
      <right style="hair"/>
      <top>
        <color indexed="63"/>
      </top>
      <bottom style="thin"/>
    </border>
    <border>
      <left>
        <color indexed="63"/>
      </left>
      <right style="thin"/>
      <top>
        <color indexed="63"/>
      </top>
      <bottom>
        <color indexed="63"/>
      </bottom>
    </border>
    <border>
      <left style="thin"/>
      <right>
        <color indexed="63"/>
      </right>
      <top>
        <color indexed="63"/>
      </top>
      <bottom style="hair"/>
    </border>
    <border>
      <left style="hair"/>
      <right style="hair"/>
      <top style="thin"/>
      <bottom>
        <color indexed="63"/>
      </bottom>
    </border>
    <border>
      <left style="thin"/>
      <right>
        <color indexed="63"/>
      </right>
      <top style="hair"/>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hair"/>
    </border>
    <border>
      <left style="thin"/>
      <right style="thin"/>
      <top style="thin"/>
      <bottom>
        <color indexed="63"/>
      </bottom>
    </border>
    <border>
      <left style="thin"/>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0" fillId="0" borderId="0" applyNumberFormat="0" applyFon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3" borderId="0" applyNumberFormat="0" applyBorder="0" applyAlignment="0" applyProtection="0"/>
    <xf numFmtId="0" fontId="0" fillId="21" borderId="2" applyNumberFormat="0" applyFont="0" applyAlignment="0" applyProtection="0"/>
    <xf numFmtId="9" fontId="0" fillId="0" borderId="0" applyFont="0" applyFill="0" applyBorder="0" applyAlignment="0" applyProtection="0"/>
    <xf numFmtId="0" fontId="17" fillId="22" borderId="0" applyNumberFormat="0" applyBorder="0" applyAlignment="0" applyProtection="0"/>
    <xf numFmtId="0" fontId="18" fillId="0" borderId="0" applyNumberFormat="0" applyFill="0" applyBorder="0" applyAlignment="0" applyProtection="0"/>
    <xf numFmtId="0" fontId="19" fillId="23"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20" fillId="0" borderId="4" applyNumberFormat="0" applyFill="0" applyAlignment="0" applyProtection="0"/>
    <xf numFmtId="0" fontId="16" fillId="0" borderId="0" applyNumberFormat="0" applyFill="0" applyBorder="0" applyAlignment="0" applyProtection="0"/>
    <xf numFmtId="0" fontId="21" fillId="0" borderId="5" applyNumberFormat="0" applyFill="0" applyAlignment="0" applyProtection="0"/>
    <xf numFmtId="0" fontId="22" fillId="7" borderId="1" applyNumberFormat="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20" borderId="9" applyNumberFormat="0" applyAlignment="0" applyProtection="0"/>
    <xf numFmtId="180" fontId="7" fillId="0" borderId="0" applyFont="0" applyFill="0" applyBorder="0" applyAlignment="0" applyProtection="0"/>
    <xf numFmtId="181"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29" fillId="0" borderId="0" applyNumberFormat="0" applyFill="0" applyBorder="0" applyAlignment="0" applyProtection="0"/>
  </cellStyleXfs>
  <cellXfs count="409">
    <xf numFmtId="0" fontId="0" fillId="0" borderId="0" xfId="0" applyAlignment="1">
      <alignment/>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Alignment="1">
      <alignment horizontal="right"/>
    </xf>
    <xf numFmtId="0" fontId="7" fillId="0" borderId="10" xfId="0" applyFont="1" applyFill="1" applyBorder="1" applyAlignment="1">
      <alignment horizontal="centerContinuous" vertical="center"/>
    </xf>
    <xf numFmtId="0" fontId="7" fillId="0" borderId="11" xfId="0" applyFont="1" applyFill="1" applyBorder="1" applyAlignment="1">
      <alignment horizontal="center" vertical="center"/>
    </xf>
    <xf numFmtId="0" fontId="8" fillId="0" borderId="12" xfId="0" applyFont="1" applyFill="1" applyBorder="1" applyAlignment="1">
      <alignment horizontal="left" vertical="center"/>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xf>
    <xf numFmtId="0" fontId="8" fillId="0" borderId="15" xfId="0" applyFont="1" applyFill="1" applyBorder="1" applyAlignment="1">
      <alignment horizontal="left"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2" xfId="0" applyFont="1" applyFill="1" applyBorder="1" applyAlignment="1">
      <alignment horizontal="center" vertical="center"/>
    </xf>
    <xf numFmtId="0" fontId="8" fillId="0" borderId="13" xfId="0" applyFont="1" applyFill="1" applyBorder="1" applyAlignment="1">
      <alignment vertical="center"/>
    </xf>
    <xf numFmtId="3" fontId="10" fillId="0" borderId="16" xfId="0" applyNumberFormat="1" applyFont="1" applyFill="1" applyBorder="1" applyAlignment="1">
      <alignment vertical="center"/>
    </xf>
    <xf numFmtId="3" fontId="10" fillId="0" borderId="17" xfId="0" applyNumberFormat="1" applyFont="1" applyFill="1" applyBorder="1" applyAlignment="1">
      <alignmen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0" borderId="18" xfId="0" applyFont="1" applyFill="1" applyBorder="1" applyAlignment="1">
      <alignment vertical="center"/>
    </xf>
    <xf numFmtId="3" fontId="10" fillId="0" borderId="19" xfId="0" applyNumberFormat="1" applyFont="1" applyFill="1" applyBorder="1" applyAlignment="1">
      <alignment vertical="center"/>
    </xf>
    <xf numFmtId="0" fontId="9" fillId="0" borderId="12" xfId="0" applyFont="1" applyFill="1" applyBorder="1" applyAlignment="1">
      <alignment vertical="center"/>
    </xf>
    <xf numFmtId="0" fontId="9" fillId="0" borderId="15" xfId="0" applyFont="1" applyFill="1" applyBorder="1" applyAlignment="1">
      <alignment vertical="center"/>
    </xf>
    <xf numFmtId="0" fontId="8" fillId="0" borderId="12" xfId="0" applyFont="1" applyFill="1" applyBorder="1" applyAlignment="1">
      <alignment vertical="center"/>
    </xf>
    <xf numFmtId="0" fontId="8" fillId="0" borderId="11" xfId="0" applyFont="1" applyFill="1" applyBorder="1" applyAlignment="1">
      <alignment horizontal="centerContinuous" vertical="center"/>
    </xf>
    <xf numFmtId="3" fontId="5" fillId="0" borderId="20" xfId="0" applyNumberFormat="1" applyFont="1" applyFill="1" applyBorder="1" applyAlignment="1">
      <alignment vertical="center"/>
    </xf>
    <xf numFmtId="0" fontId="5" fillId="0" borderId="21" xfId="0" applyFont="1" applyFill="1" applyBorder="1" applyAlignment="1">
      <alignment horizontal="left" vertical="center"/>
    </xf>
    <xf numFmtId="0" fontId="5" fillId="0" borderId="21" xfId="0" applyFont="1" applyFill="1" applyBorder="1" applyAlignment="1">
      <alignment vertical="center"/>
    </xf>
    <xf numFmtId="3" fontId="5" fillId="0" borderId="21" xfId="0" applyNumberFormat="1" applyFont="1" applyFill="1" applyBorder="1" applyAlignment="1">
      <alignment vertical="center"/>
    </xf>
    <xf numFmtId="3" fontId="10" fillId="0" borderId="22" xfId="0" applyNumberFormat="1" applyFont="1" applyFill="1" applyBorder="1" applyAlignment="1">
      <alignment vertical="center"/>
    </xf>
    <xf numFmtId="3" fontId="10" fillId="0" borderId="23" xfId="0" applyNumberFormat="1" applyFont="1" applyFill="1" applyBorder="1" applyAlignment="1">
      <alignment vertical="center"/>
    </xf>
    <xf numFmtId="0" fontId="7" fillId="0" borderId="13" xfId="0" applyFont="1" applyFill="1" applyBorder="1" applyAlignment="1">
      <alignment horizontal="center" vertical="center"/>
    </xf>
    <xf numFmtId="0" fontId="8" fillId="0" borderId="24" xfId="0" applyFont="1" applyFill="1" applyBorder="1" applyAlignment="1">
      <alignment horizontal="centerContinuous" vertical="center"/>
    </xf>
    <xf numFmtId="3" fontId="10" fillId="0" borderId="25" xfId="0" applyNumberFormat="1" applyFont="1" applyFill="1" applyBorder="1" applyAlignment="1">
      <alignment vertical="center"/>
    </xf>
    <xf numFmtId="3" fontId="10" fillId="0" borderId="26" xfId="0" applyNumberFormat="1" applyFont="1" applyFill="1" applyBorder="1" applyAlignment="1">
      <alignment vertical="center"/>
    </xf>
    <xf numFmtId="3" fontId="5" fillId="0" borderId="0" xfId="0" applyNumberFormat="1" applyFont="1" applyFill="1" applyAlignment="1">
      <alignment vertical="center"/>
    </xf>
    <xf numFmtId="0" fontId="9" fillId="0" borderId="11" xfId="0" applyFont="1" applyFill="1" applyBorder="1" applyAlignment="1">
      <alignment vertical="center"/>
    </xf>
    <xf numFmtId="3" fontId="10" fillId="0" borderId="25" xfId="0" applyNumberFormat="1" applyFont="1" applyFill="1" applyBorder="1" applyAlignment="1">
      <alignment horizontal="left" vertical="center"/>
    </xf>
    <xf numFmtId="3" fontId="10" fillId="0" borderId="0" xfId="0" applyNumberFormat="1" applyFont="1" applyFill="1" applyBorder="1" applyAlignment="1">
      <alignment vertical="center"/>
    </xf>
    <xf numFmtId="0" fontId="9" fillId="0" borderId="27" xfId="0" applyFont="1" applyFill="1" applyBorder="1" applyAlignment="1">
      <alignment vertical="center"/>
    </xf>
    <xf numFmtId="0" fontId="31" fillId="0" borderId="0" xfId="0" applyFont="1" applyAlignment="1">
      <alignment/>
    </xf>
    <xf numFmtId="0" fontId="32" fillId="0" borderId="0" xfId="0" applyFont="1" applyAlignment="1">
      <alignment vertical="center"/>
    </xf>
    <xf numFmtId="0" fontId="31" fillId="0" borderId="0" xfId="0" applyFont="1" applyAlignment="1">
      <alignment vertical="center"/>
    </xf>
    <xf numFmtId="0" fontId="31" fillId="0" borderId="0" xfId="0" applyFont="1" applyAlignment="1">
      <alignment horizontal="right" vertical="center"/>
    </xf>
    <xf numFmtId="0" fontId="31" fillId="0" borderId="28" xfId="0" applyFont="1" applyBorder="1" applyAlignment="1">
      <alignment horizontal="centerContinuous" vertical="center"/>
    </xf>
    <xf numFmtId="0" fontId="31" fillId="0" borderId="29" xfId="0" applyFont="1" applyBorder="1" applyAlignment="1">
      <alignment horizontal="center" vertical="center"/>
    </xf>
    <xf numFmtId="0" fontId="9" fillId="0" borderId="14" xfId="0" applyFont="1" applyBorder="1" applyAlignment="1">
      <alignment vertical="center"/>
    </xf>
    <xf numFmtId="0" fontId="9" fillId="0" borderId="30" xfId="0" applyFont="1" applyBorder="1" applyAlignment="1">
      <alignment vertical="center"/>
    </xf>
    <xf numFmtId="0" fontId="5" fillId="0" borderId="0" xfId="0" applyFont="1" applyAlignment="1">
      <alignment vertical="center"/>
    </xf>
    <xf numFmtId="0" fontId="9" fillId="0" borderId="12" xfId="0" applyFont="1" applyBorder="1" applyAlignment="1">
      <alignment vertical="center"/>
    </xf>
    <xf numFmtId="0" fontId="9" fillId="0" borderId="15" xfId="0" applyFont="1" applyBorder="1" applyAlignment="1">
      <alignment vertical="center"/>
    </xf>
    <xf numFmtId="0" fontId="7" fillId="0" borderId="26" xfId="0" applyFont="1" applyFill="1" applyBorder="1" applyAlignment="1">
      <alignment horizontal="centerContinuous" vertical="center"/>
    </xf>
    <xf numFmtId="0" fontId="7"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9" fillId="0" borderId="17" xfId="0" applyFont="1" applyFill="1" applyBorder="1" applyAlignment="1">
      <alignment horizontal="left" vertical="center"/>
    </xf>
    <xf numFmtId="0" fontId="9" fillId="0" borderId="33" xfId="0" applyFont="1" applyFill="1" applyBorder="1" applyAlignment="1">
      <alignment horizontal="center" vertical="center"/>
    </xf>
    <xf numFmtId="0" fontId="9" fillId="0" borderId="33" xfId="0" applyFont="1" applyFill="1" applyBorder="1" applyAlignment="1">
      <alignment horizontal="left" vertical="center"/>
    </xf>
    <xf numFmtId="0" fontId="8" fillId="0" borderId="33" xfId="0" applyFont="1" applyFill="1" applyBorder="1" applyAlignment="1">
      <alignment vertical="center"/>
    </xf>
    <xf numFmtId="0" fontId="9" fillId="0" borderId="33" xfId="0" applyFont="1" applyFill="1" applyBorder="1" applyAlignment="1">
      <alignment vertical="center"/>
    </xf>
    <xf numFmtId="0" fontId="9" fillId="0" borderId="32" xfId="0" applyFont="1" applyFill="1" applyBorder="1" applyAlignment="1">
      <alignment vertical="center"/>
    </xf>
    <xf numFmtId="0" fontId="9" fillId="0" borderId="34" xfId="0" applyFont="1" applyFill="1" applyBorder="1" applyAlignment="1">
      <alignment vertical="center"/>
    </xf>
    <xf numFmtId="0" fontId="9" fillId="0" borderId="31" xfId="0" applyFont="1" applyFill="1" applyBorder="1" applyAlignment="1">
      <alignment vertical="center"/>
    </xf>
    <xf numFmtId="0" fontId="8" fillId="0" borderId="35" xfId="0" applyFont="1" applyFill="1" applyBorder="1" applyAlignment="1">
      <alignment horizontal="centerContinuous" vertical="center"/>
    </xf>
    <xf numFmtId="0" fontId="8" fillId="0" borderId="31" xfId="0" applyFont="1" applyFill="1" applyBorder="1" applyAlignment="1">
      <alignment horizontal="centerContinuous" vertical="center"/>
    </xf>
    <xf numFmtId="3" fontId="10" fillId="0" borderId="10" xfId="0" applyNumberFormat="1" applyFont="1" applyFill="1" applyBorder="1" applyAlignment="1">
      <alignment horizontal="right" vertical="center"/>
    </xf>
    <xf numFmtId="3" fontId="34" fillId="0" borderId="36" xfId="0" applyNumberFormat="1" applyFont="1" applyFill="1" applyBorder="1" applyAlignment="1">
      <alignment vertical="center"/>
    </xf>
    <xf numFmtId="3" fontId="35" fillId="0" borderId="36" xfId="0" applyNumberFormat="1" applyFont="1" applyFill="1" applyBorder="1" applyAlignment="1">
      <alignment vertical="center"/>
    </xf>
    <xf numFmtId="3" fontId="35" fillId="0" borderId="37" xfId="0" applyNumberFormat="1" applyFont="1" applyFill="1" applyBorder="1" applyAlignment="1">
      <alignment vertical="center"/>
    </xf>
    <xf numFmtId="3" fontId="35" fillId="0" borderId="38" xfId="0" applyNumberFormat="1" applyFont="1" applyFill="1" applyBorder="1" applyAlignment="1">
      <alignment vertical="center"/>
    </xf>
    <xf numFmtId="3" fontId="34" fillId="0" borderId="37" xfId="0" applyNumberFormat="1" applyFont="1" applyFill="1" applyBorder="1" applyAlignment="1">
      <alignment vertical="center"/>
    </xf>
    <xf numFmtId="3" fontId="35" fillId="0" borderId="39" xfId="0" applyNumberFormat="1" applyFont="1" applyFill="1" applyBorder="1" applyAlignment="1">
      <alignment vertical="center"/>
    </xf>
    <xf numFmtId="3" fontId="34" fillId="0" borderId="40" xfId="0" applyNumberFormat="1" applyFont="1" applyFill="1" applyBorder="1" applyAlignment="1">
      <alignment vertical="center"/>
    </xf>
    <xf numFmtId="3" fontId="34" fillId="0" borderId="39" xfId="0" applyNumberFormat="1" applyFont="1" applyFill="1" applyBorder="1" applyAlignment="1">
      <alignment vertical="center"/>
    </xf>
    <xf numFmtId="178" fontId="5" fillId="0" borderId="0" xfId="0" applyNumberFormat="1" applyFont="1" applyFill="1" applyAlignment="1">
      <alignment vertical="center"/>
    </xf>
    <xf numFmtId="0" fontId="7" fillId="0" borderId="39" xfId="0" applyFont="1" applyFill="1" applyBorder="1" applyAlignment="1">
      <alignment horizontal="center" vertical="center"/>
    </xf>
    <xf numFmtId="3" fontId="31" fillId="0" borderId="28" xfId="0" applyNumberFormat="1" applyFont="1" applyBorder="1" applyAlignment="1">
      <alignment vertical="center"/>
    </xf>
    <xf numFmtId="9" fontId="31" fillId="0" borderId="33" xfId="0" applyNumberFormat="1" applyFont="1" applyBorder="1" applyAlignment="1">
      <alignment vertical="center"/>
    </xf>
    <xf numFmtId="0" fontId="7" fillId="0" borderId="25" xfId="0" applyFont="1" applyFill="1" applyBorder="1" applyAlignment="1">
      <alignment horizontal="centerContinuous" vertical="center"/>
    </xf>
    <xf numFmtId="0" fontId="8" fillId="0" borderId="36" xfId="0" applyFont="1" applyFill="1" applyBorder="1" applyAlignment="1">
      <alignment vertical="center"/>
    </xf>
    <xf numFmtId="0" fontId="9" fillId="0" borderId="37" xfId="0" applyFont="1" applyFill="1" applyBorder="1" applyAlignment="1">
      <alignment vertical="center"/>
    </xf>
    <xf numFmtId="0" fontId="9" fillId="0" borderId="41" xfId="0" applyFont="1" applyFill="1" applyBorder="1" applyAlignment="1">
      <alignment vertical="center"/>
    </xf>
    <xf numFmtId="0" fontId="8" fillId="0" borderId="37" xfId="0" applyFont="1" applyFill="1" applyBorder="1" applyAlignment="1">
      <alignment vertical="center"/>
    </xf>
    <xf numFmtId="0" fontId="9" fillId="0" borderId="36" xfId="0" applyFont="1" applyFill="1" applyBorder="1" applyAlignment="1">
      <alignment vertical="center"/>
    </xf>
    <xf numFmtId="0" fontId="9" fillId="0" borderId="39" xfId="0" applyFont="1" applyFill="1" applyBorder="1" applyAlignment="1">
      <alignment vertical="center"/>
    </xf>
    <xf numFmtId="0" fontId="9" fillId="0" borderId="42" xfId="0" applyFont="1" applyFill="1" applyBorder="1" applyAlignment="1">
      <alignment vertical="center"/>
    </xf>
    <xf numFmtId="0" fontId="9" fillId="0" borderId="40" xfId="0" applyFont="1" applyFill="1" applyBorder="1" applyAlignment="1">
      <alignment vertical="center"/>
    </xf>
    <xf numFmtId="0" fontId="9" fillId="0" borderId="40" xfId="0" applyFont="1" applyFill="1" applyBorder="1" applyAlignment="1">
      <alignment horizontal="centerContinuous" vertical="center"/>
    </xf>
    <xf numFmtId="0" fontId="8" fillId="0" borderId="39" xfId="0" applyFont="1" applyFill="1" applyBorder="1" applyAlignment="1">
      <alignment horizontal="centerContinuous" vertical="center"/>
    </xf>
    <xf numFmtId="3" fontId="34" fillId="0" borderId="32" xfId="0" applyNumberFormat="1" applyFont="1" applyFill="1" applyBorder="1" applyAlignment="1">
      <alignment vertical="center"/>
    </xf>
    <xf numFmtId="3" fontId="35" fillId="0" borderId="13" xfId="0" applyNumberFormat="1" applyFont="1" applyFill="1" applyBorder="1" applyAlignment="1">
      <alignment vertical="center"/>
    </xf>
    <xf numFmtId="3" fontId="35" fillId="0" borderId="32" xfId="0" applyNumberFormat="1" applyFont="1" applyFill="1" applyBorder="1" applyAlignment="1">
      <alignment vertical="center"/>
    </xf>
    <xf numFmtId="3" fontId="35" fillId="0" borderId="33" xfId="0" applyNumberFormat="1" applyFont="1" applyFill="1" applyBorder="1" applyAlignment="1">
      <alignment vertical="center"/>
    </xf>
    <xf numFmtId="3" fontId="35" fillId="0" borderId="34" xfId="0" applyNumberFormat="1" applyFont="1" applyFill="1" applyBorder="1" applyAlignment="1">
      <alignment vertical="center"/>
    </xf>
    <xf numFmtId="3" fontId="34" fillId="0" borderId="33" xfId="0" applyNumberFormat="1" applyFont="1" applyFill="1" applyBorder="1" applyAlignment="1">
      <alignment vertical="center"/>
    </xf>
    <xf numFmtId="3" fontId="35" fillId="0" borderId="35" xfId="0" applyNumberFormat="1" applyFont="1" applyFill="1" applyBorder="1" applyAlignment="1">
      <alignment vertical="center"/>
    </xf>
    <xf numFmtId="3" fontId="35" fillId="0" borderId="31" xfId="0" applyNumberFormat="1" applyFont="1" applyFill="1" applyBorder="1" applyAlignment="1">
      <alignment vertical="center"/>
    </xf>
    <xf numFmtId="3" fontId="34" fillId="0" borderId="35" xfId="0" applyNumberFormat="1" applyFont="1" applyFill="1" applyBorder="1" applyAlignment="1">
      <alignment vertical="center"/>
    </xf>
    <xf numFmtId="3" fontId="34" fillId="0" borderId="31" xfId="0" applyNumberFormat="1" applyFont="1" applyFill="1" applyBorder="1" applyAlignment="1">
      <alignment vertical="center"/>
    </xf>
    <xf numFmtId="0" fontId="31" fillId="0" borderId="43" xfId="0" applyFont="1" applyBorder="1" applyAlignment="1">
      <alignment horizontal="center" vertical="center"/>
    </xf>
    <xf numFmtId="0" fontId="31" fillId="0" borderId="44" xfId="0" applyFont="1" applyBorder="1" applyAlignment="1">
      <alignment horizontal="center" vertical="center"/>
    </xf>
    <xf numFmtId="3" fontId="31" fillId="0" borderId="43" xfId="0" applyNumberFormat="1" applyFont="1" applyBorder="1" applyAlignment="1">
      <alignment vertical="center"/>
    </xf>
    <xf numFmtId="0" fontId="31" fillId="0" borderId="45" xfId="0" applyFont="1" applyBorder="1" applyAlignment="1">
      <alignment horizontal="centerContinuous" vertical="center"/>
    </xf>
    <xf numFmtId="0" fontId="31" fillId="0" borderId="46" xfId="0" applyFont="1" applyBorder="1" applyAlignment="1">
      <alignment horizontal="center" vertical="center"/>
    </xf>
    <xf numFmtId="3" fontId="31" fillId="0" borderId="47" xfId="0" applyNumberFormat="1" applyFont="1" applyBorder="1" applyAlignment="1">
      <alignment vertical="center"/>
    </xf>
    <xf numFmtId="3" fontId="31" fillId="0" borderId="48" xfId="0" applyNumberFormat="1" applyFont="1" applyBorder="1" applyAlignment="1">
      <alignment vertical="center"/>
    </xf>
    <xf numFmtId="0" fontId="31" fillId="0" borderId="43" xfId="0" applyFont="1" applyBorder="1" applyAlignment="1">
      <alignment horizontal="centerContinuous" vertical="center"/>
    </xf>
    <xf numFmtId="182" fontId="31" fillId="0" borderId="47" xfId="0" applyNumberFormat="1" applyFont="1" applyBorder="1" applyAlignment="1">
      <alignment vertical="center"/>
    </xf>
    <xf numFmtId="182" fontId="31" fillId="0" borderId="43" xfId="0" applyNumberFormat="1" applyFont="1" applyBorder="1" applyAlignment="1">
      <alignment vertical="center"/>
    </xf>
    <xf numFmtId="182" fontId="31" fillId="0" borderId="28" xfId="0" applyNumberFormat="1" applyFont="1" applyBorder="1" applyAlignment="1">
      <alignment vertical="center"/>
    </xf>
    <xf numFmtId="182" fontId="31" fillId="0" borderId="48" xfId="0" applyNumberFormat="1" applyFont="1" applyBorder="1" applyAlignment="1">
      <alignment vertical="center"/>
    </xf>
    <xf numFmtId="182" fontId="34" fillId="0" borderId="49" xfId="0" applyNumberFormat="1" applyFont="1" applyFill="1" applyBorder="1" applyAlignment="1">
      <alignment vertical="center"/>
    </xf>
    <xf numFmtId="182" fontId="34" fillId="0" borderId="50" xfId="0" applyNumberFormat="1" applyFont="1" applyFill="1" applyBorder="1" applyAlignment="1">
      <alignment vertical="center"/>
    </xf>
    <xf numFmtId="182" fontId="34" fillId="0" borderId="36" xfId="0" applyNumberFormat="1" applyFont="1" applyFill="1" applyBorder="1" applyAlignment="1">
      <alignment vertical="center"/>
    </xf>
    <xf numFmtId="182" fontId="35" fillId="0" borderId="49" xfId="0" applyNumberFormat="1" applyFont="1" applyFill="1" applyBorder="1" applyAlignment="1">
      <alignment vertical="center"/>
    </xf>
    <xf numFmtId="182" fontId="35" fillId="0" borderId="50" xfId="0" applyNumberFormat="1" applyFont="1" applyFill="1" applyBorder="1" applyAlignment="1">
      <alignment vertical="center"/>
    </xf>
    <xf numFmtId="182" fontId="35" fillId="0" borderId="36" xfId="0" applyNumberFormat="1" applyFont="1" applyFill="1" applyBorder="1" applyAlignment="1">
      <alignment vertical="center"/>
    </xf>
    <xf numFmtId="182" fontId="35" fillId="0" borderId="43" xfId="0" applyNumberFormat="1" applyFont="1" applyFill="1" applyBorder="1" applyAlignment="1">
      <alignment vertical="center"/>
    </xf>
    <xf numFmtId="182" fontId="35" fillId="0" borderId="28" xfId="0" applyNumberFormat="1" applyFont="1" applyFill="1" applyBorder="1" applyAlignment="1">
      <alignment vertical="center"/>
    </xf>
    <xf numFmtId="182" fontId="34" fillId="0" borderId="43" xfId="0" applyNumberFormat="1" applyFont="1" applyFill="1" applyBorder="1" applyAlignment="1">
      <alignment vertical="center"/>
    </xf>
    <xf numFmtId="182" fontId="34" fillId="0" borderId="28" xfId="0" applyNumberFormat="1" applyFont="1" applyFill="1" applyBorder="1" applyAlignment="1">
      <alignment vertical="center"/>
    </xf>
    <xf numFmtId="182" fontId="35" fillId="0" borderId="37" xfId="0" applyNumberFormat="1" applyFont="1" applyFill="1" applyBorder="1" applyAlignment="1">
      <alignment vertical="center"/>
    </xf>
    <xf numFmtId="182" fontId="35" fillId="0" borderId="38" xfId="0" applyNumberFormat="1" applyFont="1" applyFill="1" applyBorder="1" applyAlignment="1">
      <alignment vertical="center"/>
    </xf>
    <xf numFmtId="182" fontId="34" fillId="0" borderId="37" xfId="0" applyNumberFormat="1" applyFont="1" applyFill="1" applyBorder="1" applyAlignment="1">
      <alignment vertical="center"/>
    </xf>
    <xf numFmtId="182" fontId="35" fillId="0" borderId="44" xfId="0" applyNumberFormat="1" applyFont="1" applyFill="1" applyBorder="1" applyAlignment="1">
      <alignment vertical="center"/>
    </xf>
    <xf numFmtId="182" fontId="35" fillId="0" borderId="29" xfId="0" applyNumberFormat="1" applyFont="1" applyFill="1" applyBorder="1" applyAlignment="1">
      <alignment vertical="center"/>
    </xf>
    <xf numFmtId="182" fontId="35" fillId="0" borderId="39" xfId="0" applyNumberFormat="1" applyFont="1" applyFill="1" applyBorder="1" applyAlignment="1">
      <alignment vertical="center"/>
    </xf>
    <xf numFmtId="182" fontId="34" fillId="0" borderId="51" xfId="0" applyNumberFormat="1" applyFont="1" applyFill="1" applyBorder="1" applyAlignment="1">
      <alignment vertical="center"/>
    </xf>
    <xf numFmtId="182" fontId="34" fillId="0" borderId="52" xfId="0" applyNumberFormat="1" applyFont="1" applyFill="1" applyBorder="1" applyAlignment="1">
      <alignment vertical="center"/>
    </xf>
    <xf numFmtId="182" fontId="34" fillId="0" borderId="40" xfId="0" applyNumberFormat="1" applyFont="1" applyFill="1" applyBorder="1" applyAlignment="1">
      <alignment vertical="center"/>
    </xf>
    <xf numFmtId="182" fontId="34" fillId="0" borderId="53" xfId="0" applyNumberFormat="1" applyFont="1" applyBorder="1" applyAlignment="1">
      <alignment vertical="center"/>
    </xf>
    <xf numFmtId="182" fontId="34" fillId="0" borderId="54" xfId="0" applyNumberFormat="1" applyFont="1" applyBorder="1" applyAlignment="1">
      <alignment vertical="center"/>
    </xf>
    <xf numFmtId="182" fontId="35" fillId="0" borderId="41" xfId="0" applyNumberFormat="1" applyFont="1" applyBorder="1" applyAlignment="1">
      <alignment vertical="center"/>
    </xf>
    <xf numFmtId="182" fontId="35" fillId="0" borderId="53" xfId="0" applyNumberFormat="1" applyFont="1" applyBorder="1" applyAlignment="1">
      <alignment vertical="center"/>
    </xf>
    <xf numFmtId="182" fontId="35" fillId="0" borderId="54" xfId="0" applyNumberFormat="1" applyFont="1" applyBorder="1" applyAlignment="1">
      <alignment vertical="center"/>
    </xf>
    <xf numFmtId="182" fontId="34" fillId="0" borderId="44" xfId="0" applyNumberFormat="1" applyFont="1" applyFill="1" applyBorder="1" applyAlignment="1">
      <alignment vertical="center"/>
    </xf>
    <xf numFmtId="182" fontId="34" fillId="0" borderId="29" xfId="0" applyNumberFormat="1" applyFont="1" applyFill="1" applyBorder="1" applyAlignment="1">
      <alignment vertical="center"/>
    </xf>
    <xf numFmtId="182" fontId="34" fillId="0" borderId="39" xfId="0" applyNumberFormat="1" applyFont="1" applyFill="1" applyBorder="1" applyAlignment="1">
      <alignment vertical="center"/>
    </xf>
    <xf numFmtId="182" fontId="34" fillId="0" borderId="12" xfId="0" applyNumberFormat="1" applyFont="1" applyFill="1" applyBorder="1" applyAlignment="1">
      <alignment vertical="center"/>
    </xf>
    <xf numFmtId="182" fontId="34" fillId="0" borderId="32" xfId="0" applyNumberFormat="1" applyFont="1" applyFill="1" applyBorder="1" applyAlignment="1">
      <alignment vertical="center"/>
    </xf>
    <xf numFmtId="182" fontId="35" fillId="0" borderId="13" xfId="0" applyNumberFormat="1" applyFont="1" applyFill="1" applyBorder="1" applyAlignment="1">
      <alignment vertical="center"/>
    </xf>
    <xf numFmtId="182" fontId="35" fillId="0" borderId="32" xfId="0" applyNumberFormat="1" applyFont="1" applyFill="1" applyBorder="1" applyAlignment="1">
      <alignment vertical="center"/>
    </xf>
    <xf numFmtId="182" fontId="34" fillId="0" borderId="13" xfId="0" applyNumberFormat="1" applyFont="1" applyFill="1" applyBorder="1" applyAlignment="1">
      <alignment vertical="center"/>
    </xf>
    <xf numFmtId="182" fontId="35" fillId="0" borderId="33" xfId="0" applyNumberFormat="1" applyFont="1" applyFill="1" applyBorder="1" applyAlignment="1">
      <alignment vertical="center"/>
    </xf>
    <xf numFmtId="182" fontId="35" fillId="0" borderId="12" xfId="0" applyNumberFormat="1" applyFont="1" applyFill="1" applyBorder="1" applyAlignment="1">
      <alignment vertical="center"/>
    </xf>
    <xf numFmtId="182" fontId="35" fillId="0" borderId="11" xfId="0" applyNumberFormat="1" applyFont="1" applyFill="1" applyBorder="1" applyAlignment="1">
      <alignment vertical="center"/>
    </xf>
    <xf numFmtId="182" fontId="35" fillId="0" borderId="34" xfId="0" applyNumberFormat="1" applyFont="1" applyFill="1" applyBorder="1" applyAlignment="1">
      <alignment vertical="center"/>
    </xf>
    <xf numFmtId="182" fontId="34" fillId="0" borderId="33" xfId="0" applyNumberFormat="1" applyFont="1" applyFill="1" applyBorder="1" applyAlignment="1">
      <alignment vertical="center"/>
    </xf>
    <xf numFmtId="182" fontId="35" fillId="0" borderId="35" xfId="0" applyNumberFormat="1" applyFont="1" applyFill="1" applyBorder="1" applyAlignment="1">
      <alignment vertical="center"/>
    </xf>
    <xf numFmtId="182" fontId="35" fillId="0" borderId="31" xfId="0" applyNumberFormat="1" applyFont="1" applyFill="1" applyBorder="1" applyAlignment="1">
      <alignment vertical="center"/>
    </xf>
    <xf numFmtId="182" fontId="34" fillId="0" borderId="24" xfId="0" applyNumberFormat="1" applyFont="1" applyFill="1" applyBorder="1" applyAlignment="1">
      <alignment vertical="center"/>
    </xf>
    <xf numFmtId="182" fontId="34" fillId="0" borderId="35" xfId="0" applyNumberFormat="1" applyFont="1" applyFill="1" applyBorder="1" applyAlignment="1">
      <alignment vertical="center"/>
    </xf>
    <xf numFmtId="182" fontId="34" fillId="0" borderId="11" xfId="0" applyNumberFormat="1" applyFont="1" applyFill="1" applyBorder="1" applyAlignment="1">
      <alignment vertical="center"/>
    </xf>
    <xf numFmtId="182" fontId="34" fillId="0" borderId="31" xfId="0" applyNumberFormat="1" applyFont="1" applyFill="1" applyBorder="1" applyAlignment="1">
      <alignment vertical="center"/>
    </xf>
    <xf numFmtId="3" fontId="34" fillId="0" borderId="50" xfId="0" applyNumberFormat="1" applyFont="1" applyFill="1" applyBorder="1" applyAlignment="1">
      <alignment vertical="center"/>
    </xf>
    <xf numFmtId="3" fontId="35" fillId="0" borderId="50" xfId="0" applyNumberFormat="1" applyFont="1" applyFill="1" applyBorder="1" applyAlignment="1">
      <alignment vertical="center"/>
    </xf>
    <xf numFmtId="3" fontId="35" fillId="0" borderId="28" xfId="0" applyNumberFormat="1" applyFont="1" applyFill="1" applyBorder="1" applyAlignment="1">
      <alignment vertical="center"/>
    </xf>
    <xf numFmtId="3" fontId="34" fillId="0" borderId="28" xfId="0" applyNumberFormat="1" applyFont="1" applyFill="1" applyBorder="1" applyAlignment="1">
      <alignment vertical="center"/>
    </xf>
    <xf numFmtId="3" fontId="35" fillId="0" borderId="29" xfId="0" applyNumberFormat="1" applyFont="1" applyFill="1" applyBorder="1" applyAlignment="1">
      <alignment vertical="center"/>
    </xf>
    <xf numFmtId="3" fontId="34" fillId="0" borderId="52" xfId="0" applyNumberFormat="1" applyFont="1" applyFill="1" applyBorder="1" applyAlignment="1">
      <alignment vertical="center"/>
    </xf>
    <xf numFmtId="178" fontId="34" fillId="0" borderId="54" xfId="0" applyNumberFormat="1" applyFont="1" applyFill="1" applyBorder="1" applyAlignment="1">
      <alignment vertical="center"/>
    </xf>
    <xf numFmtId="178" fontId="35" fillId="0" borderId="54" xfId="0" applyNumberFormat="1" applyFont="1" applyFill="1" applyBorder="1" applyAlignment="1">
      <alignment vertical="center"/>
    </xf>
    <xf numFmtId="0" fontId="0" fillId="0" borderId="0" xfId="67" applyAlignment="1">
      <alignment vertical="center"/>
      <protection/>
    </xf>
    <xf numFmtId="0" fontId="0" fillId="0" borderId="0" xfId="67" applyFont="1" applyAlignment="1">
      <alignment horizontal="right" vertical="center"/>
      <protection/>
    </xf>
    <xf numFmtId="177" fontId="38" fillId="0" borderId="33" xfId="67" applyNumberFormat="1" applyFont="1" applyBorder="1" applyAlignment="1">
      <alignment horizontal="left" vertical="center" wrapText="1"/>
      <protection/>
    </xf>
    <xf numFmtId="177" fontId="38" fillId="0" borderId="33" xfId="67" applyNumberFormat="1" applyFont="1" applyBorder="1" applyAlignment="1">
      <alignment horizontal="left" vertical="center"/>
      <protection/>
    </xf>
    <xf numFmtId="3" fontId="35" fillId="0" borderId="52" xfId="0" applyNumberFormat="1" applyFont="1" applyFill="1" applyBorder="1" applyAlignment="1">
      <alignment vertical="center"/>
    </xf>
    <xf numFmtId="3" fontId="35" fillId="0" borderId="55" xfId="0" applyNumberFormat="1" applyFont="1" applyFill="1" applyBorder="1" applyAlignment="1">
      <alignment vertical="center"/>
    </xf>
    <xf numFmtId="0" fontId="0" fillId="0" borderId="48" xfId="0" applyBorder="1" applyAlignment="1">
      <alignment horizontal="center" vertical="center"/>
    </xf>
    <xf numFmtId="0" fontId="0" fillId="0" borderId="48" xfId="0" applyBorder="1" applyAlignment="1">
      <alignment/>
    </xf>
    <xf numFmtId="177" fontId="38" fillId="0" borderId="35" xfId="67" applyNumberFormat="1" applyFont="1" applyBorder="1" applyAlignment="1" quotePrefix="1">
      <alignment horizontal="left" vertical="center" wrapText="1"/>
      <protection/>
    </xf>
    <xf numFmtId="0" fontId="38" fillId="0" borderId="33" xfId="67" applyFont="1" applyBorder="1" applyAlignment="1">
      <alignment horizontal="center" vertical="center"/>
      <protection/>
    </xf>
    <xf numFmtId="177" fontId="38" fillId="0" borderId="33" xfId="50" applyNumberFormat="1" applyFont="1" applyBorder="1" applyAlignment="1">
      <alignment horizontal="center" vertical="center"/>
    </xf>
    <xf numFmtId="177" fontId="38" fillId="0" borderId="33" xfId="67" applyNumberFormat="1" applyFont="1" applyBorder="1" applyAlignment="1">
      <alignment horizontal="center" vertical="center"/>
      <protection/>
    </xf>
    <xf numFmtId="177" fontId="38" fillId="0" borderId="31" xfId="67" applyNumberFormat="1" applyFont="1" applyBorder="1" applyAlignment="1">
      <alignment horizontal="center" vertical="center"/>
      <protection/>
    </xf>
    <xf numFmtId="177" fontId="38" fillId="0" borderId="31" xfId="67" applyNumberFormat="1" applyFont="1" applyBorder="1" applyAlignment="1">
      <alignment horizontal="left" vertical="center"/>
      <protection/>
    </xf>
    <xf numFmtId="9" fontId="31" fillId="0" borderId="48" xfId="0" applyNumberFormat="1" applyFont="1" applyBorder="1" applyAlignment="1">
      <alignment vertical="center"/>
    </xf>
    <xf numFmtId="182" fontId="31" fillId="0" borderId="52" xfId="0" applyNumberFormat="1" applyFont="1" applyBorder="1" applyAlignment="1">
      <alignment vertical="center"/>
    </xf>
    <xf numFmtId="9" fontId="31" fillId="0" borderId="35" xfId="0" applyNumberFormat="1" applyFont="1" applyBorder="1" applyAlignment="1">
      <alignment vertical="center"/>
    </xf>
    <xf numFmtId="182" fontId="31" fillId="0" borderId="29" xfId="0" applyNumberFormat="1" applyFont="1" applyBorder="1" applyAlignment="1">
      <alignment vertical="center"/>
    </xf>
    <xf numFmtId="9" fontId="31" fillId="0" borderId="31" xfId="0" applyNumberFormat="1" applyFont="1" applyBorder="1" applyAlignment="1">
      <alignment vertical="center"/>
    </xf>
    <xf numFmtId="3" fontId="31" fillId="0" borderId="52" xfId="0" applyNumberFormat="1" applyFont="1" applyBorder="1" applyAlignment="1">
      <alignment vertical="center"/>
    </xf>
    <xf numFmtId="3" fontId="31" fillId="0" borderId="29" xfId="0" applyNumberFormat="1" applyFont="1" applyBorder="1" applyAlignment="1">
      <alignment vertical="center"/>
    </xf>
    <xf numFmtId="3" fontId="31" fillId="0" borderId="51" xfId="0" applyNumberFormat="1" applyFont="1" applyBorder="1" applyAlignment="1">
      <alignment vertical="center"/>
    </xf>
    <xf numFmtId="3" fontId="31" fillId="0" borderId="44" xfId="0" applyNumberFormat="1" applyFont="1" applyBorder="1" applyAlignment="1">
      <alignment vertical="center"/>
    </xf>
    <xf numFmtId="3" fontId="31" fillId="0" borderId="56" xfId="0" applyNumberFormat="1" applyFont="1" applyBorder="1" applyAlignment="1">
      <alignment vertical="center"/>
    </xf>
    <xf numFmtId="3" fontId="31" fillId="0" borderId="45" xfId="0" applyNumberFormat="1" applyFont="1" applyBorder="1" applyAlignment="1">
      <alignment vertical="center"/>
    </xf>
    <xf numFmtId="3" fontId="31" fillId="0" borderId="46" xfId="0" applyNumberFormat="1" applyFont="1" applyBorder="1" applyAlignment="1">
      <alignment vertical="center"/>
    </xf>
    <xf numFmtId="182" fontId="31" fillId="0" borderId="51" xfId="0" applyNumberFormat="1" applyFont="1" applyBorder="1" applyAlignment="1">
      <alignment vertical="center"/>
    </xf>
    <xf numFmtId="182" fontId="31" fillId="0" borderId="44" xfId="0" applyNumberFormat="1" applyFont="1" applyBorder="1" applyAlignment="1">
      <alignment vertical="center"/>
    </xf>
    <xf numFmtId="182" fontId="31" fillId="0" borderId="56" xfId="0" applyNumberFormat="1" applyFont="1" applyBorder="1" applyAlignment="1">
      <alignment vertical="center"/>
    </xf>
    <xf numFmtId="182" fontId="31" fillId="0" borderId="45" xfId="0" applyNumberFormat="1" applyFont="1" applyBorder="1" applyAlignment="1">
      <alignment vertical="center"/>
    </xf>
    <xf numFmtId="182" fontId="31" fillId="0" borderId="46" xfId="0" applyNumberFormat="1" applyFont="1" applyBorder="1" applyAlignment="1">
      <alignment vertical="center"/>
    </xf>
    <xf numFmtId="178" fontId="37" fillId="24" borderId="57" xfId="50" applyNumberFormat="1" applyFont="1" applyFill="1" applyBorder="1" applyAlignment="1">
      <alignment horizontal="right" vertical="center"/>
    </xf>
    <xf numFmtId="177" fontId="38" fillId="24" borderId="58" xfId="67" applyNumberFormat="1" applyFont="1" applyFill="1" applyBorder="1" applyAlignment="1">
      <alignment horizontal="center" vertical="center"/>
      <protection/>
    </xf>
    <xf numFmtId="0" fontId="0" fillId="0" borderId="52" xfId="67" applyBorder="1" applyAlignment="1">
      <alignment horizontal="center" vertical="center"/>
      <protection/>
    </xf>
    <xf numFmtId="0" fontId="0" fillId="0" borderId="28" xfId="67" applyBorder="1" applyAlignment="1">
      <alignment horizontal="center" vertical="center"/>
      <protection/>
    </xf>
    <xf numFmtId="0" fontId="0" fillId="0" borderId="29" xfId="67" applyBorder="1" applyAlignment="1">
      <alignment horizontal="center" vertical="center"/>
      <protection/>
    </xf>
    <xf numFmtId="0" fontId="0" fillId="0" borderId="31" xfId="67" applyBorder="1" applyAlignment="1">
      <alignment horizontal="center" vertical="center"/>
      <protection/>
    </xf>
    <xf numFmtId="178" fontId="37" fillId="0" borderId="52" xfId="50" applyNumberFormat="1" applyFont="1" applyBorder="1" applyAlignment="1">
      <alignment horizontal="right" vertical="center"/>
    </xf>
    <xf numFmtId="178" fontId="37" fillId="0" borderId="28" xfId="50" applyNumberFormat="1" applyFont="1" applyFill="1" applyBorder="1" applyAlignment="1">
      <alignment horizontal="right" vertical="center"/>
    </xf>
    <xf numFmtId="0" fontId="0" fillId="0" borderId="28" xfId="67" applyBorder="1" applyAlignment="1">
      <alignment horizontal="center" vertical="center" wrapText="1"/>
      <protection/>
    </xf>
    <xf numFmtId="178" fontId="37" fillId="0" borderId="28" xfId="50" applyNumberFormat="1" applyFont="1" applyBorder="1" applyAlignment="1">
      <alignment horizontal="right" vertical="center"/>
    </xf>
    <xf numFmtId="178" fontId="37" fillId="0" borderId="29" xfId="50" applyNumberFormat="1" applyFont="1" applyBorder="1" applyAlignment="1">
      <alignment horizontal="right" vertical="center"/>
    </xf>
    <xf numFmtId="0" fontId="0" fillId="0" borderId="39" xfId="67" applyBorder="1" applyAlignment="1">
      <alignment horizontal="center" vertical="center"/>
      <protection/>
    </xf>
    <xf numFmtId="177" fontId="37" fillId="0" borderId="40" xfId="67" applyNumberFormat="1" applyFont="1" applyBorder="1" applyAlignment="1">
      <alignment horizontal="center" vertical="center"/>
      <protection/>
    </xf>
    <xf numFmtId="177" fontId="37" fillId="0" borderId="37" xfId="67" applyNumberFormat="1" applyFont="1" applyBorder="1" applyAlignment="1">
      <alignment horizontal="center" vertical="center"/>
      <protection/>
    </xf>
    <xf numFmtId="0" fontId="37" fillId="0" borderId="37" xfId="67" applyFont="1" applyBorder="1" applyAlignment="1">
      <alignment horizontal="center" vertical="center"/>
      <protection/>
    </xf>
    <xf numFmtId="177" fontId="37" fillId="0" borderId="37" xfId="50" applyNumberFormat="1" applyFont="1" applyBorder="1" applyAlignment="1">
      <alignment horizontal="center" vertical="center"/>
    </xf>
    <xf numFmtId="177" fontId="37" fillId="0" borderId="39" xfId="67" applyNumberFormat="1" applyFont="1" applyBorder="1" applyAlignment="1">
      <alignment horizontal="center" vertical="center"/>
      <protection/>
    </xf>
    <xf numFmtId="177" fontId="37" fillId="24" borderId="59" xfId="67" applyNumberFormat="1" applyFont="1" applyFill="1" applyBorder="1" applyAlignment="1">
      <alignment horizontal="center" vertical="center"/>
      <protection/>
    </xf>
    <xf numFmtId="183" fontId="37" fillId="0" borderId="51" xfId="67" applyNumberFormat="1" applyFont="1" applyBorder="1" applyAlignment="1">
      <alignment horizontal="right" vertical="center"/>
      <protection/>
    </xf>
    <xf numFmtId="183" fontId="37" fillId="0" borderId="43" xfId="67" applyNumberFormat="1" applyFont="1" applyBorder="1" applyAlignment="1">
      <alignment horizontal="right" vertical="center"/>
      <protection/>
    </xf>
    <xf numFmtId="183" fontId="37" fillId="0" borderId="44" xfId="67" applyNumberFormat="1" applyFont="1" applyBorder="1" applyAlignment="1">
      <alignment horizontal="right" vertical="center"/>
      <protection/>
    </xf>
    <xf numFmtId="183" fontId="37" fillId="24" borderId="60" xfId="67" applyNumberFormat="1" applyFont="1" applyFill="1" applyBorder="1" applyAlignment="1">
      <alignment horizontal="right" vertical="center"/>
      <protection/>
    </xf>
    <xf numFmtId="0" fontId="0" fillId="25" borderId="11" xfId="67" applyFill="1" applyBorder="1" applyAlignment="1">
      <alignment horizontal="center" vertical="center"/>
      <protection/>
    </xf>
    <xf numFmtId="178" fontId="37" fillId="25" borderId="24" xfId="50" applyNumberFormat="1" applyFont="1" applyFill="1" applyBorder="1" applyAlignment="1">
      <alignment horizontal="right" vertical="center"/>
    </xf>
    <xf numFmtId="177" fontId="37" fillId="0" borderId="35" xfId="67" applyNumberFormat="1" applyFont="1" applyBorder="1" applyAlignment="1">
      <alignment horizontal="center" vertical="center"/>
      <protection/>
    </xf>
    <xf numFmtId="178" fontId="37" fillId="25" borderId="13" xfId="50" applyNumberFormat="1" applyFont="1" applyFill="1" applyBorder="1" applyAlignment="1">
      <alignment horizontal="right" vertical="center"/>
    </xf>
    <xf numFmtId="177" fontId="37" fillId="0" borderId="33" xfId="67" applyNumberFormat="1" applyFont="1" applyBorder="1" applyAlignment="1">
      <alignment horizontal="center" vertical="center"/>
      <protection/>
    </xf>
    <xf numFmtId="0" fontId="37" fillId="0" borderId="33" xfId="67" applyFont="1" applyBorder="1" applyAlignment="1">
      <alignment horizontal="center" vertical="center"/>
      <protection/>
    </xf>
    <xf numFmtId="177" fontId="37" fillId="0" borderId="33" xfId="50" applyNumberFormat="1" applyFont="1" applyBorder="1" applyAlignment="1">
      <alignment horizontal="center" vertical="center"/>
    </xf>
    <xf numFmtId="178" fontId="37" fillId="25" borderId="11" xfId="50" applyNumberFormat="1" applyFont="1" applyFill="1" applyBorder="1" applyAlignment="1">
      <alignment horizontal="right" vertical="center"/>
    </xf>
    <xf numFmtId="177" fontId="37" fillId="0" borderId="31" xfId="67" applyNumberFormat="1" applyFont="1" applyBorder="1" applyAlignment="1">
      <alignment horizontal="center" vertical="center"/>
      <protection/>
    </xf>
    <xf numFmtId="178" fontId="37" fillId="25" borderId="61" xfId="50" applyNumberFormat="1" applyFont="1" applyFill="1" applyBorder="1" applyAlignment="1">
      <alignment horizontal="right" vertical="center"/>
    </xf>
    <xf numFmtId="177" fontId="37" fillId="24" borderId="58" xfId="67" applyNumberFormat="1" applyFont="1" applyFill="1" applyBorder="1" applyAlignment="1">
      <alignment horizontal="center" vertical="center"/>
      <protection/>
    </xf>
    <xf numFmtId="178" fontId="37" fillId="0" borderId="52" xfId="50" applyNumberFormat="1" applyFont="1" applyFill="1" applyBorder="1" applyAlignment="1">
      <alignment horizontal="right" vertical="center"/>
    </xf>
    <xf numFmtId="178" fontId="37" fillId="0" borderId="29" xfId="50" applyNumberFormat="1" applyFont="1" applyFill="1" applyBorder="1" applyAlignment="1">
      <alignment horizontal="right" vertical="center"/>
    </xf>
    <xf numFmtId="177" fontId="0" fillId="24" borderId="58" xfId="67" applyNumberFormat="1" applyFill="1" applyBorder="1" applyAlignment="1">
      <alignment horizontal="center" vertical="center"/>
      <protection/>
    </xf>
    <xf numFmtId="41" fontId="0" fillId="0" borderId="0" xfId="49" applyFont="1" applyAlignment="1">
      <alignment vertical="center"/>
    </xf>
    <xf numFmtId="183" fontId="37" fillId="0" borderId="43" xfId="67" applyNumberFormat="1" applyFont="1" applyBorder="1" applyAlignment="1">
      <alignment vertical="center"/>
      <protection/>
    </xf>
    <xf numFmtId="0" fontId="10" fillId="0" borderId="62"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9" fillId="0" borderId="32" xfId="0" applyFont="1" applyFill="1" applyBorder="1" applyAlignment="1">
      <alignment horizontal="left" vertical="center"/>
    </xf>
    <xf numFmtId="177" fontId="38" fillId="26" borderId="35" xfId="67" applyNumberFormat="1" applyFont="1" applyFill="1" applyBorder="1" applyAlignment="1">
      <alignment horizontal="left" vertical="center" wrapText="1"/>
      <protection/>
    </xf>
    <xf numFmtId="177" fontId="38" fillId="26" borderId="33" xfId="67" applyNumberFormat="1" applyFont="1" applyFill="1" applyBorder="1" applyAlignment="1">
      <alignment horizontal="left" vertical="center" wrapText="1"/>
      <protection/>
    </xf>
    <xf numFmtId="177" fontId="38" fillId="26" borderId="33" xfId="67" applyNumberFormat="1" applyFont="1" applyFill="1" applyBorder="1" applyAlignment="1" quotePrefix="1">
      <alignment horizontal="left" vertical="center" wrapText="1"/>
      <protection/>
    </xf>
    <xf numFmtId="177" fontId="38" fillId="26" borderId="33" xfId="67" applyNumberFormat="1" applyFont="1" applyFill="1" applyBorder="1" applyAlignment="1">
      <alignment horizontal="left" vertical="center"/>
      <protection/>
    </xf>
    <xf numFmtId="177" fontId="38" fillId="26" borderId="33" xfId="50" applyNumberFormat="1" applyFont="1" applyFill="1" applyBorder="1" applyAlignment="1">
      <alignment horizontal="left" vertical="center"/>
    </xf>
    <xf numFmtId="177" fontId="38" fillId="26" borderId="33" xfId="50" applyNumberFormat="1" applyFont="1" applyFill="1" applyBorder="1" applyAlignment="1">
      <alignment horizontal="left" vertical="center" wrapText="1"/>
    </xf>
    <xf numFmtId="177" fontId="38" fillId="0" borderId="33" xfId="50" applyNumberFormat="1" applyFont="1" applyBorder="1" applyAlignment="1">
      <alignment horizontal="left" vertical="center" wrapText="1"/>
    </xf>
    <xf numFmtId="41" fontId="0" fillId="0" borderId="0" xfId="49" applyFont="1" applyAlignment="1">
      <alignment vertical="center"/>
    </xf>
    <xf numFmtId="185" fontId="10" fillId="0" borderId="62" xfId="0" applyNumberFormat="1" applyFont="1" applyFill="1" applyBorder="1" applyAlignment="1">
      <alignment horizontal="left" vertical="center" wrapText="1"/>
    </xf>
    <xf numFmtId="185" fontId="10" fillId="0" borderId="16" xfId="0" applyNumberFormat="1" applyFont="1" applyFill="1" applyBorder="1" applyAlignment="1">
      <alignment horizontal="left" vertical="center" wrapText="1"/>
    </xf>
    <xf numFmtId="185" fontId="10" fillId="0" borderId="17" xfId="0" applyNumberFormat="1" applyFont="1" applyFill="1" applyBorder="1" applyAlignment="1">
      <alignment horizontal="left" vertical="center" wrapText="1"/>
    </xf>
    <xf numFmtId="182" fontId="35" fillId="0" borderId="63" xfId="0" applyNumberFormat="1" applyFont="1" applyFill="1" applyBorder="1" applyAlignment="1">
      <alignment vertical="center"/>
    </xf>
    <xf numFmtId="182" fontId="35" fillId="0" borderId="64" xfId="0" applyNumberFormat="1" applyFont="1" applyFill="1" applyBorder="1" applyAlignment="1">
      <alignment vertical="center"/>
    </xf>
    <xf numFmtId="0" fontId="9" fillId="0" borderId="24" xfId="0" applyFont="1" applyFill="1" applyBorder="1" applyAlignment="1">
      <alignment vertical="center"/>
    </xf>
    <xf numFmtId="182" fontId="35" fillId="0" borderId="24" xfId="0" applyNumberFormat="1" applyFont="1" applyFill="1" applyBorder="1" applyAlignment="1">
      <alignment vertical="center"/>
    </xf>
    <xf numFmtId="182" fontId="35" fillId="0" borderId="52" xfId="0" applyNumberFormat="1" applyFont="1" applyFill="1" applyBorder="1" applyAlignment="1">
      <alignment vertical="center"/>
    </xf>
    <xf numFmtId="3" fontId="10" fillId="0" borderId="19" xfId="0" applyNumberFormat="1" applyFont="1" applyFill="1" applyBorder="1" applyAlignment="1">
      <alignment horizontal="right" vertical="center"/>
    </xf>
    <xf numFmtId="3" fontId="10" fillId="0" borderId="65" xfId="0" applyNumberFormat="1" applyFont="1" applyFill="1" applyBorder="1" applyAlignment="1">
      <alignment vertical="center"/>
    </xf>
    <xf numFmtId="0" fontId="10" fillId="0" borderId="0" xfId="0" applyFont="1" applyFill="1" applyBorder="1" applyAlignment="1">
      <alignment vertical="center"/>
    </xf>
    <xf numFmtId="41" fontId="5" fillId="0" borderId="0" xfId="49" applyFont="1" applyFill="1" applyBorder="1" applyAlignment="1">
      <alignment vertical="center"/>
    </xf>
    <xf numFmtId="3" fontId="10" fillId="0" borderId="66" xfId="0" applyNumberFormat="1" applyFont="1" applyFill="1" applyBorder="1" applyAlignment="1">
      <alignment vertical="center"/>
    </xf>
    <xf numFmtId="3" fontId="10" fillId="0" borderId="10" xfId="0" applyNumberFormat="1" applyFont="1" applyFill="1" applyBorder="1" applyAlignment="1">
      <alignment vertical="center"/>
    </xf>
    <xf numFmtId="3" fontId="10" fillId="0" borderId="25" xfId="0" applyNumberFormat="1" applyFont="1" applyFill="1" applyBorder="1" applyAlignment="1">
      <alignment horizontal="right" vertical="center"/>
    </xf>
    <xf numFmtId="3" fontId="34" fillId="0" borderId="49" xfId="0" applyNumberFormat="1" applyFont="1" applyFill="1" applyBorder="1" applyAlignment="1">
      <alignment vertical="center"/>
    </xf>
    <xf numFmtId="3" fontId="35" fillId="0" borderId="49" xfId="0" applyNumberFormat="1" applyFont="1" applyFill="1" applyBorder="1" applyAlignment="1">
      <alignment vertical="center"/>
    </xf>
    <xf numFmtId="3" fontId="35" fillId="0" borderId="43" xfId="0" applyNumberFormat="1" applyFont="1" applyFill="1" applyBorder="1" applyAlignment="1">
      <alignment vertical="center"/>
    </xf>
    <xf numFmtId="3" fontId="34" fillId="0" borderId="43" xfId="0" applyNumberFormat="1" applyFont="1" applyFill="1" applyBorder="1" applyAlignment="1">
      <alignment vertical="center"/>
    </xf>
    <xf numFmtId="3" fontId="35" fillId="0" borderId="63" xfId="0" applyNumberFormat="1" applyFont="1" applyFill="1" applyBorder="1" applyAlignment="1">
      <alignment vertical="center"/>
    </xf>
    <xf numFmtId="3" fontId="35" fillId="0" borderId="64" xfId="0" applyNumberFormat="1" applyFont="1" applyFill="1" applyBorder="1" applyAlignment="1">
      <alignment vertical="center"/>
    </xf>
    <xf numFmtId="3" fontId="35" fillId="0" borderId="44" xfId="0" applyNumberFormat="1" applyFont="1" applyFill="1" applyBorder="1" applyAlignment="1">
      <alignment vertical="center"/>
    </xf>
    <xf numFmtId="3" fontId="34" fillId="0" borderId="51" xfId="0" applyNumberFormat="1" applyFont="1" applyFill="1" applyBorder="1" applyAlignment="1">
      <alignment vertical="center"/>
    </xf>
    <xf numFmtId="0" fontId="9" fillId="0" borderId="30" xfId="0" applyFont="1" applyFill="1" applyBorder="1" applyAlignment="1">
      <alignment vertical="center"/>
    </xf>
    <xf numFmtId="178" fontId="34" fillId="0" borderId="53" xfId="0" applyNumberFormat="1" applyFont="1" applyFill="1" applyBorder="1" applyAlignment="1">
      <alignment vertical="center"/>
    </xf>
    <xf numFmtId="178" fontId="35" fillId="0" borderId="41" xfId="0" applyNumberFormat="1" applyFont="1" applyFill="1" applyBorder="1" applyAlignment="1">
      <alignment vertical="center"/>
    </xf>
    <xf numFmtId="178" fontId="35" fillId="0" borderId="53" xfId="0" applyNumberFormat="1" applyFont="1" applyFill="1" applyBorder="1" applyAlignment="1">
      <alignment vertical="center"/>
    </xf>
    <xf numFmtId="3" fontId="34" fillId="0" borderId="44" xfId="0" applyNumberFormat="1" applyFont="1" applyFill="1" applyBorder="1" applyAlignment="1">
      <alignment vertical="center"/>
    </xf>
    <xf numFmtId="3" fontId="34" fillId="0" borderId="29" xfId="0" applyNumberFormat="1" applyFont="1" applyFill="1" applyBorder="1" applyAlignment="1">
      <alignment vertical="center"/>
    </xf>
    <xf numFmtId="3" fontId="34" fillId="0" borderId="12" xfId="0" applyNumberFormat="1" applyFont="1" applyFill="1" applyBorder="1" applyAlignment="1">
      <alignment vertical="center"/>
    </xf>
    <xf numFmtId="3" fontId="34" fillId="0" borderId="13" xfId="0" applyNumberFormat="1" applyFont="1" applyFill="1" applyBorder="1" applyAlignment="1">
      <alignment vertical="center"/>
    </xf>
    <xf numFmtId="3" fontId="35" fillId="0" borderId="12" xfId="0" applyNumberFormat="1" applyFont="1" applyFill="1" applyBorder="1" applyAlignment="1">
      <alignment vertical="center"/>
    </xf>
    <xf numFmtId="3" fontId="35" fillId="0" borderId="11" xfId="0" applyNumberFormat="1" applyFont="1" applyFill="1" applyBorder="1" applyAlignment="1">
      <alignment vertical="center"/>
    </xf>
    <xf numFmtId="3" fontId="35" fillId="0" borderId="24" xfId="0" applyNumberFormat="1" applyFont="1" applyFill="1" applyBorder="1" applyAlignment="1">
      <alignment vertical="center"/>
    </xf>
    <xf numFmtId="3" fontId="35" fillId="0" borderId="15" xfId="0" applyNumberFormat="1" applyFont="1" applyFill="1" applyBorder="1" applyAlignment="1">
      <alignment vertical="center"/>
    </xf>
    <xf numFmtId="3" fontId="34" fillId="0" borderId="24" xfId="0" applyNumberFormat="1" applyFont="1" applyFill="1" applyBorder="1" applyAlignment="1">
      <alignment vertical="center"/>
    </xf>
    <xf numFmtId="3" fontId="34" fillId="0" borderId="11" xfId="0" applyNumberFormat="1" applyFont="1" applyFill="1" applyBorder="1" applyAlignment="1">
      <alignment vertical="center"/>
    </xf>
    <xf numFmtId="177" fontId="38" fillId="0" borderId="33" xfId="67" applyNumberFormat="1" applyFont="1" applyFill="1" applyBorder="1" applyAlignment="1">
      <alignment horizontal="left" vertical="center" wrapText="1"/>
      <protection/>
    </xf>
    <xf numFmtId="177" fontId="38" fillId="0" borderId="33" xfId="67" applyNumberFormat="1" applyFont="1" applyFill="1" applyBorder="1" applyAlignment="1">
      <alignment vertical="center" wrapText="1"/>
      <protection/>
    </xf>
    <xf numFmtId="3" fontId="34" fillId="0" borderId="62" xfId="0" applyNumberFormat="1" applyFont="1" applyFill="1" applyBorder="1" applyAlignment="1">
      <alignment vertical="center"/>
    </xf>
    <xf numFmtId="3" fontId="35" fillId="0" borderId="62" xfId="0" applyNumberFormat="1" applyFont="1" applyFill="1" applyBorder="1" applyAlignment="1">
      <alignment vertical="center"/>
    </xf>
    <xf numFmtId="0" fontId="31" fillId="0" borderId="43" xfId="0" applyFont="1" applyBorder="1" applyAlignment="1">
      <alignment horizontal="center" vertical="center"/>
    </xf>
    <xf numFmtId="0" fontId="31" fillId="0" borderId="37" xfId="0" applyFont="1" applyBorder="1" applyAlignment="1">
      <alignment horizontal="center" vertical="center"/>
    </xf>
    <xf numFmtId="0" fontId="31" fillId="0" borderId="33" xfId="0" applyFont="1" applyBorder="1" applyAlignment="1">
      <alignment horizontal="center" vertical="center"/>
    </xf>
    <xf numFmtId="0" fontId="31" fillId="0" borderId="31" xfId="0" applyFont="1" applyBorder="1" applyAlignment="1">
      <alignment horizontal="center" vertical="center"/>
    </xf>
    <xf numFmtId="3" fontId="31" fillId="0" borderId="47" xfId="0" applyNumberFormat="1" applyFont="1" applyBorder="1" applyAlignment="1">
      <alignment horizontal="right" vertical="center"/>
    </xf>
    <xf numFmtId="3" fontId="31" fillId="0" borderId="43" xfId="0" applyNumberFormat="1" applyFont="1" applyBorder="1" applyAlignment="1">
      <alignment horizontal="right" vertical="center"/>
    </xf>
    <xf numFmtId="3" fontId="31" fillId="0" borderId="28" xfId="0" applyNumberFormat="1" applyFont="1" applyBorder="1" applyAlignment="1">
      <alignment horizontal="right" vertical="center"/>
    </xf>
    <xf numFmtId="9" fontId="31" fillId="0" borderId="33" xfId="0" applyNumberFormat="1" applyFont="1" applyBorder="1" applyAlignment="1">
      <alignment horizontal="right" vertical="center"/>
    </xf>
    <xf numFmtId="0" fontId="31" fillId="0" borderId="44" xfId="0" applyFont="1" applyBorder="1" applyAlignment="1">
      <alignment horizontal="center" vertical="center"/>
    </xf>
    <xf numFmtId="0" fontId="31" fillId="0" borderId="39" xfId="0" applyFont="1" applyBorder="1" applyAlignment="1">
      <alignment horizontal="center" vertical="center"/>
    </xf>
    <xf numFmtId="0" fontId="31" fillId="0" borderId="47" xfId="0" applyFont="1" applyBorder="1" applyAlignment="1">
      <alignment horizontal="center" vertical="center"/>
    </xf>
    <xf numFmtId="0" fontId="31" fillId="0" borderId="62" xfId="0" applyFont="1" applyBorder="1" applyAlignment="1">
      <alignment horizontal="center" vertical="center"/>
    </xf>
    <xf numFmtId="0" fontId="30" fillId="0" borderId="0" xfId="0" applyFont="1" applyAlignment="1">
      <alignment horizontal="center"/>
    </xf>
    <xf numFmtId="0" fontId="33" fillId="0" borderId="24" xfId="0" applyFont="1" applyBorder="1" applyAlignment="1">
      <alignment horizontal="center" vertical="center"/>
    </xf>
    <xf numFmtId="0" fontId="33" fillId="0" borderId="52" xfId="0" applyFont="1" applyBorder="1" applyAlignment="1">
      <alignment horizontal="center" vertical="center"/>
    </xf>
    <xf numFmtId="0" fontId="33" fillId="0" borderId="67" xfId="0" applyFont="1" applyBorder="1" applyAlignment="1">
      <alignment horizontal="center" vertical="center"/>
    </xf>
    <xf numFmtId="0" fontId="33" fillId="0" borderId="35" xfId="0" applyFont="1" applyBorder="1" applyAlignment="1">
      <alignment horizontal="center" vertical="center"/>
    </xf>
    <xf numFmtId="0" fontId="33" fillId="0" borderId="51" xfId="0" applyFont="1" applyBorder="1" applyAlignment="1">
      <alignment horizontal="center" vertical="center"/>
    </xf>
    <xf numFmtId="0" fontId="31" fillId="0" borderId="13" xfId="0" applyFont="1" applyBorder="1" applyAlignment="1">
      <alignment horizontal="center" vertical="center"/>
    </xf>
    <xf numFmtId="0" fontId="31" fillId="0" borderId="11" xfId="0" applyFont="1" applyBorder="1" applyAlignment="1">
      <alignment horizontal="center" vertical="center"/>
    </xf>
    <xf numFmtId="182" fontId="31" fillId="0" borderId="43" xfId="0" applyNumberFormat="1" applyFont="1" applyBorder="1" applyAlignment="1" quotePrefix="1">
      <alignment horizontal="right" vertical="center"/>
    </xf>
    <xf numFmtId="3" fontId="31" fillId="0" borderId="47" xfId="0" applyNumberFormat="1" applyFont="1" applyBorder="1" applyAlignment="1" quotePrefix="1">
      <alignment horizontal="right" vertical="center"/>
    </xf>
    <xf numFmtId="3" fontId="31" fillId="0" borderId="43" xfId="0" applyNumberFormat="1" applyFont="1" applyBorder="1" applyAlignment="1" quotePrefix="1">
      <alignment horizontal="right" vertical="center"/>
    </xf>
    <xf numFmtId="0" fontId="31" fillId="0" borderId="48" xfId="0" applyFont="1" applyBorder="1" applyAlignment="1">
      <alignment horizontal="center" vertical="center"/>
    </xf>
    <xf numFmtId="182" fontId="31" fillId="0" borderId="47" xfId="0" applyNumberFormat="1" applyFont="1" applyBorder="1" applyAlignment="1" quotePrefix="1">
      <alignment horizontal="right" vertical="center"/>
    </xf>
    <xf numFmtId="0" fontId="31" fillId="0" borderId="45" xfId="0" applyFont="1" applyBorder="1" applyAlignment="1">
      <alignment horizontal="center" vertical="center"/>
    </xf>
    <xf numFmtId="0" fontId="31" fillId="0" borderId="10" xfId="0" applyFont="1" applyBorder="1" applyAlignment="1">
      <alignment horizontal="center" vertical="center"/>
    </xf>
    <xf numFmtId="0" fontId="31" fillId="0" borderId="46" xfId="0" applyFont="1" applyBorder="1" applyAlignment="1">
      <alignment horizontal="center" vertical="center"/>
    </xf>
    <xf numFmtId="0" fontId="31" fillId="0" borderId="68" xfId="0" applyFont="1" applyBorder="1" applyAlignment="1">
      <alignment horizontal="center" vertical="center"/>
    </xf>
    <xf numFmtId="0" fontId="31" fillId="0" borderId="45" xfId="0" applyFont="1" applyBorder="1" applyAlignment="1">
      <alignment horizontal="left" vertical="center"/>
    </xf>
    <xf numFmtId="0" fontId="31" fillId="0" borderId="10" xfId="0" applyFont="1" applyBorder="1" applyAlignment="1">
      <alignment horizontal="left" vertical="center"/>
    </xf>
    <xf numFmtId="182" fontId="31" fillId="0" borderId="47" xfId="0" applyNumberFormat="1" applyFont="1" applyBorder="1" applyAlignment="1">
      <alignment horizontal="right" vertical="center"/>
    </xf>
    <xf numFmtId="182" fontId="31" fillId="0" borderId="43" xfId="0" applyNumberFormat="1" applyFont="1" applyBorder="1" applyAlignment="1">
      <alignment horizontal="right" vertical="center"/>
    </xf>
    <xf numFmtId="182" fontId="31" fillId="0" borderId="28" xfId="0" applyNumberFormat="1" applyFont="1" applyBorder="1" applyAlignment="1">
      <alignment horizontal="right" vertical="center"/>
    </xf>
    <xf numFmtId="0" fontId="31" fillId="0" borderId="16" xfId="0" applyFont="1" applyBorder="1" applyAlignment="1">
      <alignment horizontal="center" vertical="center"/>
    </xf>
    <xf numFmtId="0" fontId="31" fillId="0" borderId="69" xfId="0" applyFont="1" applyBorder="1" applyAlignment="1">
      <alignment horizontal="center" vertical="center"/>
    </xf>
    <xf numFmtId="0" fontId="31" fillId="0" borderId="25" xfId="0" applyFont="1" applyBorder="1" applyAlignment="1">
      <alignment horizontal="lef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10" fillId="0" borderId="16" xfId="0" applyFont="1" applyFill="1" applyBorder="1" applyAlignment="1">
      <alignment horizontal="left" vertical="center" wrapText="1"/>
    </xf>
    <xf numFmtId="0" fontId="10" fillId="0" borderId="16" xfId="0" applyFont="1" applyFill="1" applyBorder="1" applyAlignment="1">
      <alignment horizontal="left" vertical="center"/>
    </xf>
    <xf numFmtId="0" fontId="10" fillId="0" borderId="17" xfId="0" applyFont="1" applyFill="1" applyBorder="1" applyAlignment="1">
      <alignment horizontal="left" vertical="center"/>
    </xf>
    <xf numFmtId="0" fontId="7" fillId="0" borderId="51"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39" xfId="0" applyFont="1" applyFill="1" applyBorder="1" applyAlignment="1">
      <alignment horizontal="center" vertical="center"/>
    </xf>
    <xf numFmtId="3" fontId="7" fillId="0" borderId="70" xfId="0" applyNumberFormat="1" applyFont="1" applyFill="1" applyBorder="1" applyAlignment="1">
      <alignment horizontal="center" vertical="center"/>
    </xf>
    <xf numFmtId="3" fontId="7" fillId="0" borderId="20" xfId="0" applyNumberFormat="1" applyFont="1" applyFill="1" applyBorder="1" applyAlignment="1">
      <alignment horizontal="center" vertical="center"/>
    </xf>
    <xf numFmtId="3" fontId="7" fillId="0" borderId="71" xfId="0" applyNumberFormat="1" applyFont="1" applyFill="1" applyBorder="1" applyAlignment="1">
      <alignment horizontal="center" vertical="center"/>
    </xf>
    <xf numFmtId="3" fontId="7" fillId="0" borderId="72" xfId="0" applyNumberFormat="1" applyFont="1" applyFill="1" applyBorder="1" applyAlignment="1">
      <alignment horizontal="center" vertical="center"/>
    </xf>
    <xf numFmtId="3" fontId="7" fillId="0" borderId="21" xfId="0" applyNumberFormat="1" applyFont="1" applyFill="1" applyBorder="1" applyAlignment="1">
      <alignment horizontal="center" vertical="center"/>
    </xf>
    <xf numFmtId="3" fontId="7" fillId="0" borderId="73" xfId="0" applyNumberFormat="1" applyFont="1" applyFill="1" applyBorder="1" applyAlignment="1">
      <alignment horizontal="center" vertical="center"/>
    </xf>
    <xf numFmtId="0" fontId="10" fillId="0" borderId="62"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68"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76" xfId="0" applyFont="1" applyFill="1" applyBorder="1" applyAlignment="1">
      <alignment horizontal="left" vertical="center" wrapText="1"/>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xf>
    <xf numFmtId="185" fontId="10" fillId="0" borderId="62" xfId="0" applyNumberFormat="1" applyFont="1" applyFill="1" applyBorder="1" applyAlignment="1">
      <alignment horizontal="left" vertical="center" wrapText="1"/>
    </xf>
    <xf numFmtId="185" fontId="10" fillId="0" borderId="16" xfId="0" applyNumberFormat="1" applyFont="1" applyFill="1" applyBorder="1" applyAlignment="1">
      <alignment horizontal="left" vertical="center"/>
    </xf>
    <xf numFmtId="185" fontId="10" fillId="0" borderId="17" xfId="0" applyNumberFormat="1" applyFont="1" applyFill="1" applyBorder="1" applyAlignment="1">
      <alignment horizontal="left" vertical="center"/>
    </xf>
    <xf numFmtId="185" fontId="10" fillId="0" borderId="16" xfId="0" applyNumberFormat="1" applyFont="1" applyFill="1" applyBorder="1" applyAlignment="1">
      <alignment horizontal="left" vertical="center" wrapText="1"/>
    </xf>
    <xf numFmtId="185" fontId="10" fillId="0" borderId="17" xfId="0" applyNumberFormat="1" applyFont="1" applyFill="1" applyBorder="1" applyAlignment="1">
      <alignment horizontal="left" vertical="center" wrapText="1"/>
    </xf>
    <xf numFmtId="185" fontId="10" fillId="0" borderId="68" xfId="0" applyNumberFormat="1" applyFont="1" applyFill="1" applyBorder="1" applyAlignment="1">
      <alignment horizontal="left" vertical="center" wrapText="1"/>
    </xf>
    <xf numFmtId="185" fontId="10" fillId="0" borderId="74" xfId="0" applyNumberFormat="1" applyFont="1" applyFill="1" applyBorder="1" applyAlignment="1">
      <alignment horizontal="left" vertical="center" wrapText="1"/>
    </xf>
    <xf numFmtId="185" fontId="10" fillId="0" borderId="75" xfId="0" applyNumberFormat="1" applyFont="1" applyFill="1" applyBorder="1" applyAlignment="1">
      <alignment horizontal="left" vertical="center" wrapText="1"/>
    </xf>
    <xf numFmtId="185" fontId="10" fillId="0" borderId="66" xfId="0" applyNumberFormat="1" applyFont="1" applyFill="1" applyBorder="1" applyAlignment="1">
      <alignment horizontal="left" vertical="center" wrapText="1"/>
    </xf>
    <xf numFmtId="185" fontId="10" fillId="0" borderId="19" xfId="0" applyNumberFormat="1" applyFont="1" applyFill="1" applyBorder="1" applyAlignment="1">
      <alignment horizontal="left" vertical="center" wrapText="1"/>
    </xf>
    <xf numFmtId="185" fontId="10" fillId="0" borderId="76" xfId="0" applyNumberFormat="1" applyFont="1" applyFill="1" applyBorder="1" applyAlignment="1">
      <alignment horizontal="left" vertical="center" wrapText="1"/>
    </xf>
    <xf numFmtId="0" fontId="7" fillId="0" borderId="24"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1" xfId="0" applyFont="1" applyFill="1" applyBorder="1" applyAlignment="1">
      <alignment horizontal="center" vertical="center"/>
    </xf>
    <xf numFmtId="3" fontId="5" fillId="0" borderId="51" xfId="0" applyNumberFormat="1" applyFont="1" applyFill="1" applyBorder="1" applyAlignment="1">
      <alignment horizontal="center" vertical="center"/>
    </xf>
    <xf numFmtId="3" fontId="5" fillId="0" borderId="52" xfId="0" applyNumberFormat="1" applyFont="1" applyFill="1" applyBorder="1" applyAlignment="1">
      <alignment horizontal="center" vertical="center"/>
    </xf>
    <xf numFmtId="3" fontId="5" fillId="0" borderId="35" xfId="0" applyNumberFormat="1" applyFont="1" applyFill="1" applyBorder="1" applyAlignment="1">
      <alignment horizontal="center" vertical="center"/>
    </xf>
    <xf numFmtId="3" fontId="5" fillId="0" borderId="44" xfId="0" applyNumberFormat="1" applyFont="1" applyFill="1" applyBorder="1" applyAlignment="1">
      <alignment horizontal="center" vertical="center"/>
    </xf>
    <xf numFmtId="3" fontId="5" fillId="0" borderId="29" xfId="0" applyNumberFormat="1" applyFont="1" applyFill="1" applyBorder="1" applyAlignment="1">
      <alignment horizontal="center" vertical="center"/>
    </xf>
    <xf numFmtId="3" fontId="5" fillId="0" borderId="31" xfId="0" applyNumberFormat="1" applyFont="1" applyFill="1" applyBorder="1" applyAlignment="1">
      <alignment horizontal="center" vertical="center"/>
    </xf>
    <xf numFmtId="3" fontId="10" fillId="0" borderId="16" xfId="0" applyNumberFormat="1" applyFont="1" applyFill="1" applyBorder="1" applyAlignment="1">
      <alignment horizontal="left" vertical="center" wrapText="1"/>
    </xf>
    <xf numFmtId="3" fontId="10" fillId="0" borderId="17" xfId="0" applyNumberFormat="1" applyFont="1" applyFill="1" applyBorder="1" applyAlignment="1">
      <alignment horizontal="left" vertical="center" wrapText="1"/>
    </xf>
    <xf numFmtId="0" fontId="10" fillId="0" borderId="62" xfId="0" applyFont="1" applyFill="1" applyBorder="1" applyAlignment="1">
      <alignment vertical="center" wrapText="1"/>
    </xf>
    <xf numFmtId="0" fontId="10" fillId="0" borderId="16" xfId="0" applyFont="1" applyFill="1" applyBorder="1" applyAlignment="1">
      <alignment vertical="center" wrapText="1"/>
    </xf>
    <xf numFmtId="0" fontId="10" fillId="0" borderId="17" xfId="0" applyFont="1" applyFill="1" applyBorder="1" applyAlignment="1">
      <alignment vertical="center" wrapText="1"/>
    </xf>
    <xf numFmtId="3" fontId="10" fillId="0" borderId="62" xfId="0" applyNumberFormat="1" applyFont="1" applyFill="1" applyBorder="1" applyAlignment="1">
      <alignment vertical="center"/>
    </xf>
    <xf numFmtId="3" fontId="10" fillId="0" borderId="16" xfId="0" applyNumberFormat="1" applyFont="1" applyFill="1" applyBorder="1" applyAlignment="1">
      <alignment vertical="center"/>
    </xf>
    <xf numFmtId="3" fontId="10" fillId="0" borderId="17" xfId="0" applyNumberFormat="1" applyFont="1" applyFill="1" applyBorder="1" applyAlignment="1">
      <alignment vertical="center"/>
    </xf>
    <xf numFmtId="185" fontId="10" fillId="0" borderId="62" xfId="0" applyNumberFormat="1" applyFont="1" applyFill="1" applyBorder="1" applyAlignment="1">
      <alignment vertical="center" wrapText="1"/>
    </xf>
    <xf numFmtId="185" fontId="10" fillId="0" borderId="16" xfId="0" applyNumberFormat="1" applyFont="1" applyFill="1" applyBorder="1" applyAlignment="1">
      <alignment vertical="center" wrapText="1"/>
    </xf>
    <xf numFmtId="185" fontId="10" fillId="0" borderId="17" xfId="0" applyNumberFormat="1" applyFont="1" applyFill="1" applyBorder="1" applyAlignment="1">
      <alignment vertical="center" wrapText="1"/>
    </xf>
    <xf numFmtId="185" fontId="10" fillId="0" borderId="10" xfId="0" applyNumberFormat="1" applyFont="1" applyFill="1" applyBorder="1" applyAlignment="1">
      <alignment horizontal="left" vertical="center" wrapText="1"/>
    </xf>
    <xf numFmtId="185" fontId="10" fillId="0" borderId="25" xfId="0" applyNumberFormat="1" applyFont="1" applyFill="1" applyBorder="1" applyAlignment="1">
      <alignment horizontal="left" vertical="center" wrapText="1"/>
    </xf>
    <xf numFmtId="185" fontId="10" fillId="0" borderId="26" xfId="0" applyNumberFormat="1" applyFont="1" applyFill="1" applyBorder="1" applyAlignment="1">
      <alignment horizontal="left" vertical="center" wrapText="1"/>
    </xf>
    <xf numFmtId="0" fontId="0" fillId="0" borderId="33" xfId="67" applyBorder="1" applyAlignment="1">
      <alignment horizontal="center" vertical="center"/>
      <protection/>
    </xf>
    <xf numFmtId="0" fontId="0" fillId="0" borderId="31" xfId="67" applyBorder="1" applyAlignment="1">
      <alignment horizontal="center" vertical="center"/>
      <protection/>
    </xf>
    <xf numFmtId="0" fontId="0" fillId="0" borderId="13" xfId="67" applyBorder="1" applyAlignment="1">
      <alignment horizontal="center" vertical="center" wrapText="1"/>
      <protection/>
    </xf>
    <xf numFmtId="0" fontId="0" fillId="0" borderId="13" xfId="67" applyBorder="1" applyAlignment="1">
      <alignment horizontal="center" vertical="center"/>
      <protection/>
    </xf>
    <xf numFmtId="0" fontId="0" fillId="0" borderId="24" xfId="67" applyFont="1" applyBorder="1" applyAlignment="1">
      <alignment horizontal="center" vertical="center"/>
      <protection/>
    </xf>
    <xf numFmtId="0" fontId="0" fillId="0" borderId="35" xfId="67" applyFont="1" applyBorder="1" applyAlignment="1">
      <alignment horizontal="center" vertical="center"/>
      <protection/>
    </xf>
    <xf numFmtId="0" fontId="0" fillId="0" borderId="28" xfId="67" applyBorder="1" applyAlignment="1">
      <alignment horizontal="center" vertical="center"/>
      <protection/>
    </xf>
    <xf numFmtId="0" fontId="0" fillId="0" borderId="11" xfId="67" applyBorder="1" applyAlignment="1">
      <alignment horizontal="center" vertical="center"/>
      <protection/>
    </xf>
    <xf numFmtId="0" fontId="0" fillId="0" borderId="29" xfId="67" applyBorder="1" applyAlignment="1">
      <alignment horizontal="center" vertical="center"/>
      <protection/>
    </xf>
    <xf numFmtId="0" fontId="0" fillId="0" borderId="43" xfId="67" applyBorder="1" applyAlignment="1">
      <alignment horizontal="center" vertical="center"/>
      <protection/>
    </xf>
    <xf numFmtId="0" fontId="0" fillId="0" borderId="44" xfId="67" applyBorder="1" applyAlignment="1">
      <alignment horizontal="center" vertical="center"/>
      <protection/>
    </xf>
    <xf numFmtId="0" fontId="0" fillId="0" borderId="24" xfId="67" applyBorder="1" applyAlignment="1">
      <alignment horizontal="center" vertical="center"/>
      <protection/>
    </xf>
    <xf numFmtId="0" fontId="0" fillId="0" borderId="35" xfId="67" applyBorder="1" applyAlignment="1">
      <alignment horizontal="center" vertical="center"/>
      <protection/>
    </xf>
    <xf numFmtId="0" fontId="0" fillId="0" borderId="11" xfId="67" applyBorder="1" applyAlignment="1">
      <alignment horizontal="center" vertical="center" wrapText="1"/>
      <protection/>
    </xf>
    <xf numFmtId="0" fontId="0" fillId="0" borderId="37" xfId="67" applyBorder="1" applyAlignment="1">
      <alignment horizontal="center" vertical="center"/>
      <protection/>
    </xf>
    <xf numFmtId="0" fontId="36" fillId="0" borderId="0" xfId="67" applyFont="1" applyFill="1" applyAlignment="1">
      <alignment horizontal="center" vertical="center"/>
      <protection/>
    </xf>
    <xf numFmtId="0" fontId="0" fillId="0" borderId="52" xfId="67" applyBorder="1" applyAlignment="1">
      <alignment horizontal="center" vertical="center"/>
      <protection/>
    </xf>
    <xf numFmtId="0" fontId="0" fillId="0" borderId="67" xfId="67" applyBorder="1" applyAlignment="1">
      <alignment horizontal="center" vertical="center"/>
      <protection/>
    </xf>
    <xf numFmtId="0" fontId="0" fillId="0" borderId="28" xfId="67" applyFont="1" applyBorder="1" applyAlignment="1">
      <alignment horizontal="center" vertical="center"/>
      <protection/>
    </xf>
    <xf numFmtId="0" fontId="0" fillId="24" borderId="61" xfId="67" applyFill="1" applyBorder="1" applyAlignment="1">
      <alignment horizontal="center" vertical="center"/>
      <protection/>
    </xf>
    <xf numFmtId="0" fontId="0" fillId="24" borderId="57" xfId="67" applyFill="1" applyBorder="1" applyAlignment="1">
      <alignment horizontal="center" vertical="center"/>
      <protection/>
    </xf>
    <xf numFmtId="0" fontId="0" fillId="0" borderId="24" xfId="67" applyBorder="1" applyAlignment="1">
      <alignment horizontal="center" vertical="center" wrapText="1"/>
      <protection/>
    </xf>
    <xf numFmtId="0" fontId="0" fillId="0" borderId="77" xfId="0" applyBorder="1" applyAlignment="1">
      <alignment horizontal="center" vertical="center"/>
    </xf>
    <xf numFmtId="0" fontId="0" fillId="0" borderId="78" xfId="0" applyBorder="1" applyAlignment="1">
      <alignment horizontal="center" vertical="center"/>
    </xf>
  </cellXfs>
  <cellStyles count="55">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Euro" xfId="33"/>
    <cellStyle name="강조색1" xfId="34"/>
    <cellStyle name="강조색2" xfId="35"/>
    <cellStyle name="강조색3" xfId="36"/>
    <cellStyle name="강조색4" xfId="37"/>
    <cellStyle name="강조색5" xfId="38"/>
    <cellStyle name="강조색6" xfId="39"/>
    <cellStyle name="경고문" xfId="40"/>
    <cellStyle name="계산" xfId="41"/>
    <cellStyle name="나쁨" xfId="42"/>
    <cellStyle name="메모" xfId="43"/>
    <cellStyle name="Percent" xfId="44"/>
    <cellStyle name="보통" xfId="45"/>
    <cellStyle name="설명 텍스트" xfId="46"/>
    <cellStyle name="셀 확인" xfId="47"/>
    <cellStyle name="Comma" xfId="48"/>
    <cellStyle name="Comma [0]" xfId="49"/>
    <cellStyle name="쉼표 [0] 2" xfId="50"/>
    <cellStyle name="연결된 셀" xfId="51"/>
    <cellStyle name="Followed Hyperlink" xfId="52"/>
    <cellStyle name="요약" xfId="53"/>
    <cellStyle name="입력" xfId="54"/>
    <cellStyle name="제목" xfId="55"/>
    <cellStyle name="제목 1" xfId="56"/>
    <cellStyle name="제목 2" xfId="57"/>
    <cellStyle name="제목 3" xfId="58"/>
    <cellStyle name="제목 4" xfId="59"/>
    <cellStyle name="좋음" xfId="60"/>
    <cellStyle name="출력" xfId="61"/>
    <cellStyle name="콤마 [0]_내부기안" xfId="62"/>
    <cellStyle name="콤마_내부기안" xfId="63"/>
    <cellStyle name="Currency" xfId="64"/>
    <cellStyle name="Currency [0]" xfId="65"/>
    <cellStyle name="표준 3" xfId="66"/>
    <cellStyle name="표준_추경보고서(2008 법인일반)" xfId="67"/>
    <cellStyle name="Hyperlink"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50696;&#49328;&#49436;\98&#52628;&#44221;&#50696;&#49328;&#49436;\'98&#52628;&#44221;&#50696;&#49328;&#49436;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49688;&#45225;&#50857;Pc\Desktop\&#54617;&#44368;&#48277;&#51064;%20&#50672;&#46020;&#48324;%20&#52628;&#44221;&#50696;&#49328;%20&#48143;%20&#50696;&#49328;&#51088;&#47308;\2015&#45380;&#52628;&#44221;%202016&#45380;&#50696;&#49328;\2015&#45380;&#52628;&#44221;\&#48277;&#51064;\2015&#52628;&#44221;-&#48277;&#51064;&#51068;&#48152;%20&#51088;&#44552;&#44228;&#49328;&#4943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교비수입"/>
      <sheetName val="교비지출"/>
      <sheetName val="기성회비수입"/>
      <sheetName val="기성회비지출"/>
      <sheetName val="교비집계"/>
      <sheetName val="기성회비집계"/>
      <sheetName val="교.기합"/>
      <sheetName val="개요표지"/>
      <sheetName val="편성사유"/>
      <sheetName val="예산(안)집계"/>
      <sheetName val="증감교비(수입)"/>
      <sheetName val="증감교비(지출)"/>
      <sheetName val="증감기성회"/>
      <sheetName val="증감사항합(수입)"/>
      <sheetName val="증감사항합(지출)"/>
      <sheetName val="총괄표교비"/>
      <sheetName val="총괄표기성회비"/>
      <sheetName val="예산총칙(교비)"/>
      <sheetName val="예산총칙(기성회비)"/>
      <sheetName val="과목별집계표"/>
      <sheetName val="보수일람표"/>
      <sheetName val="학생수"/>
      <sheetName val="부채명세서"/>
      <sheetName val="이월금내역"/>
      <sheetName val="이월금내역(교비)"/>
      <sheetName val="이월금내역 (기성회)"/>
      <sheetName val="내부기안"/>
      <sheetName val="자문기안"/>
      <sheetName val="발송"/>
      <sheetName val="기성회기안"/>
      <sheetName val="기성회의자료"/>
      <sheetName val="기성총괄표"/>
      <sheetName val="기성증감"/>
      <sheetName val="우수공업계예산"/>
      <sheetName val="배부기안"/>
      <sheetName val="예산서배부"/>
      <sheetName val="적립금현황"/>
      <sheetName val="적립금현황 (2)"/>
      <sheetName val="예산서표지"/>
      <sheetName val="예결회의자료"/>
      <sheetName val="증감사항합(수입)자문"/>
      <sheetName val="보고서식"/>
      <sheetName val="통보집계"/>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합계표"/>
      <sheetName val="합계표(천원)"/>
      <sheetName val="수입"/>
      <sheetName val="지출"/>
      <sheetName val="수입 (천원)"/>
      <sheetName val="지출 (천원)"/>
      <sheetName val="법인일반"/>
    </sheetNames>
    <sheetDataSet>
      <sheetData sheetId="2">
        <row r="34">
          <cell r="D34">
            <v>0</v>
          </cell>
        </row>
        <row r="58">
          <cell r="D58">
            <v>0</v>
          </cell>
        </row>
      </sheetData>
      <sheetData sheetId="3">
        <row r="41">
          <cell r="D41">
            <v>0</v>
          </cell>
        </row>
        <row r="87">
          <cell r="C8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L22"/>
  <sheetViews>
    <sheetView showGridLines="0" zoomScale="90" zoomScaleNormal="90" zoomScalePageLayoutView="0" workbookViewId="0" topLeftCell="A1">
      <selection activeCell="D15" sqref="D15:D16"/>
    </sheetView>
  </sheetViews>
  <sheetFormatPr defaultColWidth="8.88671875" defaultRowHeight="13.5"/>
  <cols>
    <col min="1" max="1" width="10.4453125" style="43" customWidth="1"/>
    <col min="2" max="2" width="6.88671875" style="43" customWidth="1"/>
    <col min="3" max="4" width="14.77734375" style="43" bestFit="1" customWidth="1"/>
    <col min="5" max="5" width="14.21484375" style="43" bestFit="1" customWidth="1"/>
    <col min="6" max="6" width="8.3359375" style="43" customWidth="1"/>
    <col min="7" max="7" width="8.88671875" style="43" customWidth="1"/>
    <col min="8" max="8" width="9.21484375" style="43" customWidth="1"/>
    <col min="9" max="10" width="14.77734375" style="43" bestFit="1" customWidth="1"/>
    <col min="11" max="11" width="15.21484375" style="43" bestFit="1" customWidth="1"/>
    <col min="12" max="12" width="7.4453125" style="43" customWidth="1"/>
    <col min="13" max="16384" width="8.88671875" style="43" customWidth="1"/>
  </cols>
  <sheetData>
    <row r="1" spans="1:12" ht="25.5">
      <c r="A1" s="298" t="s">
        <v>299</v>
      </c>
      <c r="B1" s="298"/>
      <c r="C1" s="298"/>
      <c r="D1" s="298"/>
      <c r="E1" s="298"/>
      <c r="F1" s="298"/>
      <c r="G1" s="298"/>
      <c r="H1" s="298"/>
      <c r="I1" s="298"/>
      <c r="J1" s="298"/>
      <c r="K1" s="298"/>
      <c r="L1" s="298"/>
    </row>
    <row r="2" spans="1:12" s="45" customFormat="1" ht="18.75" customHeight="1">
      <c r="A2" s="44" t="s">
        <v>92</v>
      </c>
      <c r="L2" s="46" t="s">
        <v>192</v>
      </c>
    </row>
    <row r="3" spans="1:12" s="45" customFormat="1" ht="21.75" customHeight="1">
      <c r="A3" s="299" t="s">
        <v>93</v>
      </c>
      <c r="B3" s="300"/>
      <c r="C3" s="301"/>
      <c r="D3" s="300"/>
      <c r="E3" s="300"/>
      <c r="F3" s="302"/>
      <c r="G3" s="303" t="s">
        <v>94</v>
      </c>
      <c r="H3" s="300"/>
      <c r="I3" s="301"/>
      <c r="J3" s="300"/>
      <c r="K3" s="300"/>
      <c r="L3" s="302"/>
    </row>
    <row r="4" spans="1:12" s="45" customFormat="1" ht="21.75" customHeight="1">
      <c r="A4" s="304" t="s">
        <v>161</v>
      </c>
      <c r="B4" s="287"/>
      <c r="C4" s="104" t="s">
        <v>123</v>
      </c>
      <c r="D4" s="101" t="s">
        <v>124</v>
      </c>
      <c r="E4" s="47" t="s">
        <v>95</v>
      </c>
      <c r="F4" s="288" t="s">
        <v>97</v>
      </c>
      <c r="G4" s="286" t="s">
        <v>146</v>
      </c>
      <c r="H4" s="287"/>
      <c r="I4" s="104" t="str">
        <f>C4</f>
        <v>추경예산</v>
      </c>
      <c r="J4" s="108" t="str">
        <f>D4</f>
        <v>본예산</v>
      </c>
      <c r="K4" s="47" t="s">
        <v>95</v>
      </c>
      <c r="L4" s="288" t="s">
        <v>97</v>
      </c>
    </row>
    <row r="5" spans="1:12" s="45" customFormat="1" ht="21.75" customHeight="1">
      <c r="A5" s="305" t="s">
        <v>158</v>
      </c>
      <c r="B5" s="295"/>
      <c r="C5" s="105" t="s">
        <v>159</v>
      </c>
      <c r="D5" s="102" t="s">
        <v>159</v>
      </c>
      <c r="E5" s="48" t="s">
        <v>96</v>
      </c>
      <c r="F5" s="289"/>
      <c r="G5" s="294" t="s">
        <v>145</v>
      </c>
      <c r="H5" s="295"/>
      <c r="I5" s="105" t="s">
        <v>160</v>
      </c>
      <c r="J5" s="102" t="s">
        <v>160</v>
      </c>
      <c r="K5" s="48" t="s">
        <v>160</v>
      </c>
      <c r="L5" s="289"/>
    </row>
    <row r="6" spans="1:12" s="45" customFormat="1" ht="23.25" customHeight="1">
      <c r="A6" s="311" t="s">
        <v>256</v>
      </c>
      <c r="B6" s="312"/>
      <c r="C6" s="188">
        <v>0</v>
      </c>
      <c r="D6" s="185">
        <v>0</v>
      </c>
      <c r="E6" s="183">
        <f>SUM(C6-D6)</f>
        <v>0</v>
      </c>
      <c r="F6" s="180">
        <f>SUM(C6/C22)</f>
        <v>0</v>
      </c>
      <c r="G6" s="315" t="s">
        <v>280</v>
      </c>
      <c r="H6" s="316"/>
      <c r="I6" s="188">
        <f>I9</f>
        <v>1370000000</v>
      </c>
      <c r="J6" s="185">
        <f>J9</f>
        <v>1236000000</v>
      </c>
      <c r="K6" s="183">
        <f aca="true" t="shared" si="0" ref="K6:K21">SUM(I6-J6)</f>
        <v>134000000</v>
      </c>
      <c r="L6" s="180">
        <f>SUM(I6/I22)</f>
        <v>0.023920841565533014</v>
      </c>
    </row>
    <row r="7" spans="1:12" s="45" customFormat="1" ht="23.25" customHeight="1">
      <c r="A7" s="296" t="s">
        <v>257</v>
      </c>
      <c r="B7" s="297"/>
      <c r="C7" s="290">
        <f>수입!C7</f>
        <v>14752513870</v>
      </c>
      <c r="D7" s="291">
        <f>수입!D7</f>
        <v>9760000000</v>
      </c>
      <c r="E7" s="292">
        <f>SUM(C7-D7)</f>
        <v>4992513870</v>
      </c>
      <c r="F7" s="293">
        <f>SUM(C7/C22)</f>
        <v>0.2575858007135754</v>
      </c>
      <c r="G7" s="296" t="s">
        <v>184</v>
      </c>
      <c r="H7" s="297"/>
      <c r="I7" s="106">
        <v>0</v>
      </c>
      <c r="J7" s="103">
        <v>0</v>
      </c>
      <c r="K7" s="78">
        <f t="shared" si="0"/>
        <v>0</v>
      </c>
      <c r="L7" s="79">
        <f>SUM(I7/I22)</f>
        <v>0</v>
      </c>
    </row>
    <row r="8" spans="1:12" s="45" customFormat="1" ht="23.25" customHeight="1">
      <c r="A8" s="296"/>
      <c r="B8" s="297"/>
      <c r="C8" s="290"/>
      <c r="D8" s="291"/>
      <c r="E8" s="292"/>
      <c r="F8" s="293"/>
      <c r="G8" s="296" t="s">
        <v>185</v>
      </c>
      <c r="H8" s="297"/>
      <c r="I8" s="106">
        <f>지출!C5</f>
        <v>1370000000</v>
      </c>
      <c r="J8" s="103">
        <f>지출!D5</f>
        <v>1236000000</v>
      </c>
      <c r="K8" s="78">
        <f t="shared" si="0"/>
        <v>134000000</v>
      </c>
      <c r="L8" s="79">
        <f>SUM(I8/I22)</f>
        <v>0.023920841565533014</v>
      </c>
    </row>
    <row r="9" spans="1:12" s="45" customFormat="1" ht="23.25" customHeight="1">
      <c r="A9" s="296" t="s">
        <v>258</v>
      </c>
      <c r="B9" s="297"/>
      <c r="C9" s="106">
        <v>0</v>
      </c>
      <c r="D9" s="103">
        <v>0</v>
      </c>
      <c r="E9" s="78">
        <f aca="true" t="shared" si="1" ref="E9:E15">SUM(C9-D9)</f>
        <v>0</v>
      </c>
      <c r="F9" s="79">
        <f>SUM(C9/C22)</f>
        <v>0</v>
      </c>
      <c r="G9" s="296" t="s">
        <v>186</v>
      </c>
      <c r="H9" s="297"/>
      <c r="I9" s="106">
        <f>SUM(I7:I8)</f>
        <v>1370000000</v>
      </c>
      <c r="J9" s="103">
        <f>SUM(J7:J8)</f>
        <v>1236000000</v>
      </c>
      <c r="K9" s="78">
        <f t="shared" si="0"/>
        <v>134000000</v>
      </c>
      <c r="L9" s="79">
        <f>SUM(I9/I22)</f>
        <v>0.023920841565533014</v>
      </c>
    </row>
    <row r="10" spans="1:12" s="45" customFormat="1" ht="23.25" customHeight="1">
      <c r="A10" s="296" t="s">
        <v>259</v>
      </c>
      <c r="B10" s="297"/>
      <c r="C10" s="106">
        <f>수입!C18</f>
        <v>1254389385</v>
      </c>
      <c r="D10" s="103">
        <f>수입!D18</f>
        <v>2282496660</v>
      </c>
      <c r="E10" s="78">
        <f t="shared" si="1"/>
        <v>-1028107275</v>
      </c>
      <c r="F10" s="79">
        <f>SUM(C10/C22)</f>
        <v>0.021902226087643355</v>
      </c>
      <c r="G10" s="296" t="s">
        <v>162</v>
      </c>
      <c r="H10" s="297"/>
      <c r="I10" s="106">
        <f>지출!C14</f>
        <v>3010553200</v>
      </c>
      <c r="J10" s="103">
        <f>지출!D14</f>
        <v>2890053200</v>
      </c>
      <c r="K10" s="78">
        <f t="shared" si="0"/>
        <v>120500000</v>
      </c>
      <c r="L10" s="79">
        <f>SUM(I10/I22)</f>
        <v>0.05256566870204994</v>
      </c>
    </row>
    <row r="11" spans="1:12" s="45" customFormat="1" ht="23.25" customHeight="1">
      <c r="A11" s="296" t="s">
        <v>260</v>
      </c>
      <c r="B11" s="297"/>
      <c r="C11" s="106">
        <v>0</v>
      </c>
      <c r="D11" s="103">
        <v>0</v>
      </c>
      <c r="E11" s="78">
        <f t="shared" si="1"/>
        <v>0</v>
      </c>
      <c r="F11" s="79">
        <f>SUM(C11/C22)</f>
        <v>0</v>
      </c>
      <c r="G11" s="296" t="s">
        <v>163</v>
      </c>
      <c r="H11" s="297"/>
      <c r="I11" s="106">
        <v>0</v>
      </c>
      <c r="J11" s="103">
        <v>0</v>
      </c>
      <c r="K11" s="78">
        <f t="shared" si="0"/>
        <v>0</v>
      </c>
      <c r="L11" s="79">
        <f>SUM(I11/I22)</f>
        <v>0</v>
      </c>
    </row>
    <row r="12" spans="1:12" s="45" customFormat="1" ht="23.25" customHeight="1">
      <c r="A12" s="296" t="s">
        <v>261</v>
      </c>
      <c r="B12" s="297"/>
      <c r="C12" s="106">
        <v>0</v>
      </c>
      <c r="D12" s="103">
        <v>0</v>
      </c>
      <c r="E12" s="78">
        <f t="shared" si="1"/>
        <v>0</v>
      </c>
      <c r="F12" s="79">
        <f>SUM(C12/C22)</f>
        <v>0</v>
      </c>
      <c r="G12" s="296" t="s">
        <v>164</v>
      </c>
      <c r="H12" s="297"/>
      <c r="I12" s="106">
        <v>0</v>
      </c>
      <c r="J12" s="103">
        <v>0</v>
      </c>
      <c r="K12" s="78">
        <f t="shared" si="0"/>
        <v>0</v>
      </c>
      <c r="L12" s="79">
        <f>SUM(I12/I22)</f>
        <v>0</v>
      </c>
    </row>
    <row r="13" spans="1:12" s="45" customFormat="1" ht="23.25" customHeight="1">
      <c r="A13" s="296" t="s">
        <v>262</v>
      </c>
      <c r="B13" s="297"/>
      <c r="C13" s="307">
        <v>0</v>
      </c>
      <c r="D13" s="308">
        <v>0</v>
      </c>
      <c r="E13" s="292">
        <f>SUM(C13-D13)</f>
        <v>0</v>
      </c>
      <c r="F13" s="293">
        <f>SUM(C13/C22)</f>
        <v>0</v>
      </c>
      <c r="G13" s="296" t="s">
        <v>165</v>
      </c>
      <c r="H13" s="297"/>
      <c r="I13" s="106">
        <f>지출!C43</f>
        <v>0</v>
      </c>
      <c r="J13" s="103">
        <f>지출!D43</f>
        <v>0</v>
      </c>
      <c r="K13" s="78">
        <f t="shared" si="0"/>
        <v>0</v>
      </c>
      <c r="L13" s="79">
        <f>SUM(I13/I22)</f>
        <v>0</v>
      </c>
    </row>
    <row r="14" spans="1:12" s="45" customFormat="1" ht="23.25" customHeight="1">
      <c r="A14" s="296"/>
      <c r="B14" s="297"/>
      <c r="C14" s="307"/>
      <c r="D14" s="308"/>
      <c r="E14" s="292"/>
      <c r="F14" s="293"/>
      <c r="G14" s="296" t="s">
        <v>166</v>
      </c>
      <c r="H14" s="297"/>
      <c r="I14" s="106">
        <f>지출!C48</f>
        <v>8654000000</v>
      </c>
      <c r="J14" s="103">
        <f>지출!D48</f>
        <v>3560000000</v>
      </c>
      <c r="K14" s="78">
        <f t="shared" si="0"/>
        <v>5094000000</v>
      </c>
      <c r="L14" s="79">
        <f>SUM(I14/I22)</f>
        <v>0.1511028926336662</v>
      </c>
    </row>
    <row r="15" spans="1:12" s="45" customFormat="1" ht="23.25" customHeight="1">
      <c r="A15" s="296" t="s">
        <v>263</v>
      </c>
      <c r="B15" s="297"/>
      <c r="C15" s="310">
        <f>수입!C26</f>
        <v>7531000000</v>
      </c>
      <c r="D15" s="306">
        <f>수입!D26</f>
        <v>0</v>
      </c>
      <c r="E15" s="292">
        <f t="shared" si="1"/>
        <v>7531000000</v>
      </c>
      <c r="F15" s="293">
        <f>SUM(C15/C22)</f>
        <v>0.13149478673724754</v>
      </c>
      <c r="G15" s="296" t="s">
        <v>167</v>
      </c>
      <c r="H15" s="297"/>
      <c r="I15" s="106">
        <v>0</v>
      </c>
      <c r="J15" s="103">
        <v>0</v>
      </c>
      <c r="K15" s="78">
        <f t="shared" si="0"/>
        <v>0</v>
      </c>
      <c r="L15" s="79">
        <f>SUM(I15/I22)</f>
        <v>0</v>
      </c>
    </row>
    <row r="16" spans="1:12" s="45" customFormat="1" ht="23.25" customHeight="1">
      <c r="A16" s="296"/>
      <c r="B16" s="297"/>
      <c r="C16" s="310"/>
      <c r="D16" s="306"/>
      <c r="E16" s="292"/>
      <c r="F16" s="293"/>
      <c r="G16" s="296" t="s">
        <v>168</v>
      </c>
      <c r="H16" s="297"/>
      <c r="I16" s="106">
        <f>지출!C54</f>
        <v>5000000000</v>
      </c>
      <c r="J16" s="103">
        <f>지출!D54</f>
        <v>5000000000</v>
      </c>
      <c r="K16" s="78">
        <f t="shared" si="0"/>
        <v>0</v>
      </c>
      <c r="L16" s="79">
        <f>SUM(I16/I22)</f>
        <v>0.0873023414800475</v>
      </c>
    </row>
    <row r="17" spans="1:12" s="45" customFormat="1" ht="23.25" customHeight="1">
      <c r="A17" s="296" t="s">
        <v>264</v>
      </c>
      <c r="B17" s="297"/>
      <c r="C17" s="307">
        <f>수입!C35</f>
        <v>0</v>
      </c>
      <c r="D17" s="308">
        <v>0</v>
      </c>
      <c r="E17" s="292">
        <f>SUM(C17-D17)</f>
        <v>0</v>
      </c>
      <c r="F17" s="293">
        <f>SUM(C17/C22)</f>
        <v>0</v>
      </c>
      <c r="G17" s="296" t="s">
        <v>169</v>
      </c>
      <c r="H17" s="297"/>
      <c r="I17" s="106">
        <f>지출!C57</f>
        <v>23642513870</v>
      </c>
      <c r="J17" s="103">
        <f>지출!D57</f>
        <v>31650000000</v>
      </c>
      <c r="K17" s="78">
        <f t="shared" si="0"/>
        <v>-8007486130</v>
      </c>
      <c r="L17" s="79">
        <f>SUM(I17/I22)</f>
        <v>0.41280936386509987</v>
      </c>
    </row>
    <row r="18" spans="1:12" s="45" customFormat="1" ht="23.25" customHeight="1">
      <c r="A18" s="296"/>
      <c r="B18" s="297"/>
      <c r="C18" s="307"/>
      <c r="D18" s="308"/>
      <c r="E18" s="292"/>
      <c r="F18" s="293"/>
      <c r="G18" s="296" t="s">
        <v>170</v>
      </c>
      <c r="H18" s="297"/>
      <c r="I18" s="106">
        <f>지출!C70</f>
        <v>0</v>
      </c>
      <c r="J18" s="103">
        <f>지출!D70</f>
        <v>0</v>
      </c>
      <c r="K18" s="78">
        <f t="shared" si="0"/>
        <v>0</v>
      </c>
      <c r="L18" s="79">
        <f>SUM(I18/I22)</f>
        <v>0</v>
      </c>
    </row>
    <row r="19" spans="1:12" s="45" customFormat="1" ht="23.25" customHeight="1">
      <c r="A19" s="296" t="s">
        <v>265</v>
      </c>
      <c r="B19" s="297"/>
      <c r="C19" s="106">
        <v>0</v>
      </c>
      <c r="D19" s="103">
        <v>0</v>
      </c>
      <c r="E19" s="78">
        <f>SUM(C19-D19)</f>
        <v>0</v>
      </c>
      <c r="F19" s="79">
        <f>SUM(C19/C22)</f>
        <v>0</v>
      </c>
      <c r="G19" s="296" t="s">
        <v>171</v>
      </c>
      <c r="H19" s="297"/>
      <c r="I19" s="106">
        <v>0</v>
      </c>
      <c r="J19" s="103">
        <v>0</v>
      </c>
      <c r="K19" s="78">
        <f t="shared" si="0"/>
        <v>0</v>
      </c>
      <c r="L19" s="79">
        <f>SUM(I19/I22)</f>
        <v>0</v>
      </c>
    </row>
    <row r="20" spans="1:12" s="45" customFormat="1" ht="23.25" customHeight="1">
      <c r="A20" s="296" t="s">
        <v>266</v>
      </c>
      <c r="B20" s="297"/>
      <c r="C20" s="106">
        <v>0</v>
      </c>
      <c r="D20" s="103">
        <v>0</v>
      </c>
      <c r="E20" s="78">
        <f>SUM(C20-D20)</f>
        <v>0</v>
      </c>
      <c r="F20" s="79">
        <f>SUM(C20/C22)</f>
        <v>0</v>
      </c>
      <c r="G20" s="296" t="s">
        <v>172</v>
      </c>
      <c r="H20" s="297"/>
      <c r="I20" s="106">
        <v>0</v>
      </c>
      <c r="J20" s="103">
        <v>0</v>
      </c>
      <c r="K20" s="78">
        <f t="shared" si="0"/>
        <v>0</v>
      </c>
      <c r="L20" s="79">
        <f>SUM(I20/I22)</f>
        <v>0</v>
      </c>
    </row>
    <row r="21" spans="1:12" s="45" customFormat="1" ht="23.25" customHeight="1">
      <c r="A21" s="313" t="s">
        <v>267</v>
      </c>
      <c r="B21" s="314"/>
      <c r="C21" s="189">
        <f>수입!C55</f>
        <v>33734329256</v>
      </c>
      <c r="D21" s="186">
        <f>수입!D55</f>
        <v>38610462504</v>
      </c>
      <c r="E21" s="184">
        <f>SUM(C21-D21)</f>
        <v>-4876133248</v>
      </c>
      <c r="F21" s="182">
        <f>SUM(C21/C22)</f>
        <v>0.5890171864615337</v>
      </c>
      <c r="G21" s="313" t="s">
        <v>281</v>
      </c>
      <c r="H21" s="314"/>
      <c r="I21" s="189">
        <f>C22-I6-I10-I11-I12-I13-I14-I15-I16-I17-I18-I19-I20</f>
        <v>15595165441</v>
      </c>
      <c r="J21" s="186">
        <f>D22-J6-J10-J11-J12-J13-J14-J15-J16-J17-J18-J19-J20</f>
        <v>6316905964</v>
      </c>
      <c r="K21" s="184">
        <f t="shared" si="0"/>
        <v>9278259477</v>
      </c>
      <c r="L21" s="182">
        <f>SUM(I21/I22)</f>
        <v>0.2722988917536035</v>
      </c>
    </row>
    <row r="22" spans="1:12" s="45" customFormat="1" ht="23.25" customHeight="1">
      <c r="A22" s="309" t="s">
        <v>173</v>
      </c>
      <c r="B22" s="309"/>
      <c r="C22" s="107">
        <f>SUM(C6:C21)</f>
        <v>57272232511</v>
      </c>
      <c r="D22" s="187">
        <f>SUM(D6:D21)</f>
        <v>50652959164</v>
      </c>
      <c r="E22" s="107">
        <f>SUM(C22-D22)</f>
        <v>6619273347</v>
      </c>
      <c r="F22" s="178">
        <f>SUM(C22/C22)</f>
        <v>1</v>
      </c>
      <c r="G22" s="309" t="s">
        <v>187</v>
      </c>
      <c r="H22" s="309"/>
      <c r="I22" s="107">
        <f>SUM(I9:I21)</f>
        <v>57272232511</v>
      </c>
      <c r="J22" s="187">
        <f>SUM(J9:J21)</f>
        <v>50652959164</v>
      </c>
      <c r="K22" s="107">
        <f>SUM(I22-J22)</f>
        <v>6619273347</v>
      </c>
      <c r="L22" s="178">
        <f>SUM(I22/I22)</f>
        <v>1</v>
      </c>
    </row>
  </sheetData>
  <sheetProtection/>
  <mergeCells count="59">
    <mergeCell ref="G21:H21"/>
    <mergeCell ref="G15:H15"/>
    <mergeCell ref="G16:H16"/>
    <mergeCell ref="G17:H17"/>
    <mergeCell ref="G18:H18"/>
    <mergeCell ref="G19:H19"/>
    <mergeCell ref="G20:H20"/>
    <mergeCell ref="A18:B18"/>
    <mergeCell ref="A19:B19"/>
    <mergeCell ref="A20:B20"/>
    <mergeCell ref="A21:B21"/>
    <mergeCell ref="G6:H6"/>
    <mergeCell ref="G10:H10"/>
    <mergeCell ref="G11:H11"/>
    <mergeCell ref="G12:H12"/>
    <mergeCell ref="G13:H13"/>
    <mergeCell ref="G14:H14"/>
    <mergeCell ref="A12:B12"/>
    <mergeCell ref="A13:B13"/>
    <mergeCell ref="A14:B14"/>
    <mergeCell ref="A15:B15"/>
    <mergeCell ref="A16:B16"/>
    <mergeCell ref="A17:B17"/>
    <mergeCell ref="A6:B6"/>
    <mergeCell ref="A7:B7"/>
    <mergeCell ref="A8:B8"/>
    <mergeCell ref="A9:B9"/>
    <mergeCell ref="A10:B10"/>
    <mergeCell ref="A11:B11"/>
    <mergeCell ref="A22:B22"/>
    <mergeCell ref="G22:H22"/>
    <mergeCell ref="G9:H9"/>
    <mergeCell ref="C17:C18"/>
    <mergeCell ref="D17:D18"/>
    <mergeCell ref="E17:E18"/>
    <mergeCell ref="F17:F18"/>
    <mergeCell ref="C15:C16"/>
    <mergeCell ref="E13:E14"/>
    <mergeCell ref="F13:F14"/>
    <mergeCell ref="A1:L1"/>
    <mergeCell ref="A3:F3"/>
    <mergeCell ref="G3:L3"/>
    <mergeCell ref="A4:B4"/>
    <mergeCell ref="A5:B5"/>
    <mergeCell ref="D15:D16"/>
    <mergeCell ref="E15:E16"/>
    <mergeCell ref="F15:F16"/>
    <mergeCell ref="C13:C14"/>
    <mergeCell ref="D13:D14"/>
    <mergeCell ref="G4:H4"/>
    <mergeCell ref="L4:L5"/>
    <mergeCell ref="F4:F5"/>
    <mergeCell ref="C7:C8"/>
    <mergeCell ref="D7:D8"/>
    <mergeCell ref="E7:E8"/>
    <mergeCell ref="F7:F8"/>
    <mergeCell ref="G5:H5"/>
    <mergeCell ref="G7:H7"/>
    <mergeCell ref="G8:H8"/>
  </mergeCells>
  <printOptions/>
  <pageMargins left="0.29" right="0.17" top="0.72" bottom="0.34" header="0.5" footer="0.23"/>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rgb="FFFF0000"/>
  </sheetPr>
  <dimension ref="A1:L22"/>
  <sheetViews>
    <sheetView showGridLines="0" zoomScale="90" zoomScaleNormal="90" zoomScalePageLayoutView="0" workbookViewId="0" topLeftCell="A1">
      <selection activeCell="D17" sqref="D17:D18"/>
    </sheetView>
  </sheetViews>
  <sheetFormatPr defaultColWidth="8.88671875" defaultRowHeight="13.5"/>
  <cols>
    <col min="1" max="1" width="10.4453125" style="43" customWidth="1"/>
    <col min="2" max="2" width="6.88671875" style="43" customWidth="1"/>
    <col min="3" max="4" width="14.77734375" style="43" bestFit="1" customWidth="1"/>
    <col min="5" max="5" width="13.6640625" style="43" bestFit="1" customWidth="1"/>
    <col min="6" max="6" width="8.3359375" style="43" customWidth="1"/>
    <col min="7" max="7" width="8.88671875" style="43" customWidth="1"/>
    <col min="8" max="8" width="9.21484375" style="43" customWidth="1"/>
    <col min="9" max="10" width="14.77734375" style="43" bestFit="1" customWidth="1"/>
    <col min="11" max="11" width="13.6640625" style="43" bestFit="1" customWidth="1"/>
    <col min="12" max="12" width="7.4453125" style="43" customWidth="1"/>
    <col min="13" max="16384" width="8.88671875" style="43" customWidth="1"/>
  </cols>
  <sheetData>
    <row r="1" spans="1:12" ht="25.5">
      <c r="A1" s="298" t="str">
        <f>+합계표!A1</f>
        <v>2020학년도 추가경정 예산서 </v>
      </c>
      <c r="B1" s="298"/>
      <c r="C1" s="298"/>
      <c r="D1" s="298"/>
      <c r="E1" s="298"/>
      <c r="F1" s="298"/>
      <c r="G1" s="298"/>
      <c r="H1" s="298"/>
      <c r="I1" s="298"/>
      <c r="J1" s="298"/>
      <c r="K1" s="298"/>
      <c r="L1" s="298"/>
    </row>
    <row r="2" spans="1:12" s="45" customFormat="1" ht="18.75" customHeight="1">
      <c r="A2" s="44" t="str">
        <f>+합계표!A2</f>
        <v>학교법인을지학원(법인일반회계)</v>
      </c>
      <c r="L2" s="46" t="s">
        <v>193</v>
      </c>
    </row>
    <row r="3" spans="1:12" s="45" customFormat="1" ht="21.75" customHeight="1">
      <c r="A3" s="299" t="s">
        <v>93</v>
      </c>
      <c r="B3" s="300"/>
      <c r="C3" s="301"/>
      <c r="D3" s="300"/>
      <c r="E3" s="300"/>
      <c r="F3" s="302"/>
      <c r="G3" s="303" t="s">
        <v>94</v>
      </c>
      <c r="H3" s="300"/>
      <c r="I3" s="301"/>
      <c r="J3" s="300"/>
      <c r="K3" s="300"/>
      <c r="L3" s="302"/>
    </row>
    <row r="4" spans="1:12" s="45" customFormat="1" ht="21.75" customHeight="1">
      <c r="A4" s="304" t="s">
        <v>161</v>
      </c>
      <c r="B4" s="287"/>
      <c r="C4" s="104" t="s">
        <v>111</v>
      </c>
      <c r="D4" s="101" t="s">
        <v>112</v>
      </c>
      <c r="E4" s="47" t="s">
        <v>95</v>
      </c>
      <c r="F4" s="288" t="s">
        <v>97</v>
      </c>
      <c r="G4" s="286" t="s">
        <v>146</v>
      </c>
      <c r="H4" s="287"/>
      <c r="I4" s="104" t="str">
        <f>C4</f>
        <v>추경예산</v>
      </c>
      <c r="J4" s="108" t="str">
        <f>D4</f>
        <v>본예산</v>
      </c>
      <c r="K4" s="47" t="s">
        <v>95</v>
      </c>
      <c r="L4" s="288" t="s">
        <v>97</v>
      </c>
    </row>
    <row r="5" spans="1:12" s="45" customFormat="1" ht="21.75" customHeight="1">
      <c r="A5" s="305" t="s">
        <v>158</v>
      </c>
      <c r="B5" s="295"/>
      <c r="C5" s="105" t="s">
        <v>159</v>
      </c>
      <c r="D5" s="102" t="s">
        <v>159</v>
      </c>
      <c r="E5" s="48" t="s">
        <v>96</v>
      </c>
      <c r="F5" s="289"/>
      <c r="G5" s="294" t="s">
        <v>145</v>
      </c>
      <c r="H5" s="295"/>
      <c r="I5" s="105" t="s">
        <v>160</v>
      </c>
      <c r="J5" s="102" t="s">
        <v>160</v>
      </c>
      <c r="K5" s="48" t="s">
        <v>160</v>
      </c>
      <c r="L5" s="289"/>
    </row>
    <row r="6" spans="1:12" s="45" customFormat="1" ht="23.25" customHeight="1">
      <c r="A6" s="311" t="s">
        <v>256</v>
      </c>
      <c r="B6" s="312"/>
      <c r="C6" s="193">
        <v>0</v>
      </c>
      <c r="D6" s="190">
        <v>0</v>
      </c>
      <c r="E6" s="179">
        <f>SUM(C6-D6)</f>
        <v>0</v>
      </c>
      <c r="F6" s="180">
        <f>SUM(C6/C22)</f>
        <v>0</v>
      </c>
      <c r="G6" s="316" t="s">
        <v>280</v>
      </c>
      <c r="H6" s="322"/>
      <c r="I6" s="193">
        <f>I9</f>
        <v>1370000000</v>
      </c>
      <c r="J6" s="190">
        <f>J9</f>
        <v>1236000000</v>
      </c>
      <c r="K6" s="179">
        <f aca="true" t="shared" si="0" ref="K6:K21">SUM(I6-J6)</f>
        <v>134000000</v>
      </c>
      <c r="L6" s="180">
        <f>SUM(I6/I22)</f>
        <v>0.023920841565533014</v>
      </c>
    </row>
    <row r="7" spans="1:12" s="45" customFormat="1" ht="23.25" customHeight="1">
      <c r="A7" s="296" t="s">
        <v>257</v>
      </c>
      <c r="B7" s="297"/>
      <c r="C7" s="317">
        <f>수입!C7</f>
        <v>14752513870</v>
      </c>
      <c r="D7" s="318">
        <f>수입!D7</f>
        <v>9760000000</v>
      </c>
      <c r="E7" s="319">
        <f>SUM(C7-D7)</f>
        <v>4992513870</v>
      </c>
      <c r="F7" s="293">
        <f>SUM(C7/C22)</f>
        <v>0.2575858007135754</v>
      </c>
      <c r="G7" s="297" t="s">
        <v>184</v>
      </c>
      <c r="H7" s="320"/>
      <c r="I7" s="109">
        <v>0</v>
      </c>
      <c r="J7" s="110">
        <v>0</v>
      </c>
      <c r="K7" s="111">
        <f t="shared" si="0"/>
        <v>0</v>
      </c>
      <c r="L7" s="79">
        <f>SUM(I7/I22)</f>
        <v>0</v>
      </c>
    </row>
    <row r="8" spans="1:12" s="45" customFormat="1" ht="23.25" customHeight="1">
      <c r="A8" s="296"/>
      <c r="B8" s="297"/>
      <c r="C8" s="317"/>
      <c r="D8" s="318"/>
      <c r="E8" s="319"/>
      <c r="F8" s="293"/>
      <c r="G8" s="297" t="s">
        <v>185</v>
      </c>
      <c r="H8" s="320"/>
      <c r="I8" s="109">
        <f>지출!C5</f>
        <v>1370000000</v>
      </c>
      <c r="J8" s="110">
        <f>지출!D5</f>
        <v>1236000000</v>
      </c>
      <c r="K8" s="111">
        <f t="shared" si="0"/>
        <v>134000000</v>
      </c>
      <c r="L8" s="79">
        <f>SUM(I8/I22)</f>
        <v>0.023920841565533014</v>
      </c>
    </row>
    <row r="9" spans="1:12" s="45" customFormat="1" ht="23.25" customHeight="1">
      <c r="A9" s="296" t="s">
        <v>258</v>
      </c>
      <c r="B9" s="297"/>
      <c r="C9" s="109">
        <v>0</v>
      </c>
      <c r="D9" s="110">
        <v>0</v>
      </c>
      <c r="E9" s="111">
        <f aca="true" t="shared" si="1" ref="E9:E15">SUM(C9-D9)</f>
        <v>0</v>
      </c>
      <c r="F9" s="79">
        <f>SUM(C9/C22)</f>
        <v>0</v>
      </c>
      <c r="G9" s="297" t="s">
        <v>186</v>
      </c>
      <c r="H9" s="320"/>
      <c r="I9" s="109">
        <f>SUM(I7:I8)</f>
        <v>1370000000</v>
      </c>
      <c r="J9" s="110">
        <f>SUM(J7:J8)</f>
        <v>1236000000</v>
      </c>
      <c r="K9" s="111">
        <f t="shared" si="0"/>
        <v>134000000</v>
      </c>
      <c r="L9" s="79">
        <f>SUM(I9/I22)</f>
        <v>0.023920841565533014</v>
      </c>
    </row>
    <row r="10" spans="1:12" s="45" customFormat="1" ht="23.25" customHeight="1">
      <c r="A10" s="296" t="s">
        <v>259</v>
      </c>
      <c r="B10" s="297"/>
      <c r="C10" s="109">
        <f>수입!C18</f>
        <v>1254389385</v>
      </c>
      <c r="D10" s="110">
        <f>수입!D18</f>
        <v>2282496660</v>
      </c>
      <c r="E10" s="111">
        <f t="shared" si="1"/>
        <v>-1028107275</v>
      </c>
      <c r="F10" s="79">
        <f>SUM(C10/C22)</f>
        <v>0.021902226087643355</v>
      </c>
      <c r="G10" s="296" t="s">
        <v>268</v>
      </c>
      <c r="H10" s="297"/>
      <c r="I10" s="109">
        <f>지출!C14</f>
        <v>3010553200</v>
      </c>
      <c r="J10" s="110">
        <f>지출!D14</f>
        <v>2890053200</v>
      </c>
      <c r="K10" s="111">
        <f t="shared" si="0"/>
        <v>120500000</v>
      </c>
      <c r="L10" s="79">
        <f>SUM(I10/I22)</f>
        <v>0.05256566870204994</v>
      </c>
    </row>
    <row r="11" spans="1:12" s="45" customFormat="1" ht="23.25" customHeight="1">
      <c r="A11" s="296" t="s">
        <v>260</v>
      </c>
      <c r="B11" s="297"/>
      <c r="C11" s="109">
        <v>0</v>
      </c>
      <c r="D11" s="110">
        <v>0</v>
      </c>
      <c r="E11" s="111">
        <f t="shared" si="1"/>
        <v>0</v>
      </c>
      <c r="F11" s="79">
        <f>SUM(C11/C22)</f>
        <v>0</v>
      </c>
      <c r="G11" s="296" t="s">
        <v>269</v>
      </c>
      <c r="H11" s="297"/>
      <c r="I11" s="109">
        <v>0</v>
      </c>
      <c r="J11" s="110">
        <v>0</v>
      </c>
      <c r="K11" s="111">
        <f t="shared" si="0"/>
        <v>0</v>
      </c>
      <c r="L11" s="79">
        <f>SUM(I11/I22)</f>
        <v>0</v>
      </c>
    </row>
    <row r="12" spans="1:12" s="45" customFormat="1" ht="23.25" customHeight="1">
      <c r="A12" s="296" t="s">
        <v>261</v>
      </c>
      <c r="B12" s="297"/>
      <c r="C12" s="109">
        <v>0</v>
      </c>
      <c r="D12" s="110">
        <v>0</v>
      </c>
      <c r="E12" s="111">
        <f t="shared" si="1"/>
        <v>0</v>
      </c>
      <c r="F12" s="79">
        <f>SUM(C12/C22)</f>
        <v>0</v>
      </c>
      <c r="G12" s="296" t="s">
        <v>270</v>
      </c>
      <c r="H12" s="297"/>
      <c r="I12" s="109">
        <v>0</v>
      </c>
      <c r="J12" s="110">
        <v>0</v>
      </c>
      <c r="K12" s="111">
        <f t="shared" si="0"/>
        <v>0</v>
      </c>
      <c r="L12" s="79">
        <f>SUM(I12/I22)</f>
        <v>0</v>
      </c>
    </row>
    <row r="13" spans="1:12" s="45" customFormat="1" ht="23.25" customHeight="1">
      <c r="A13" s="296" t="s">
        <v>262</v>
      </c>
      <c r="B13" s="297"/>
      <c r="C13" s="310">
        <v>0</v>
      </c>
      <c r="D13" s="306">
        <v>0</v>
      </c>
      <c r="E13" s="319">
        <f>SUM(C13-D13)</f>
        <v>0</v>
      </c>
      <c r="F13" s="293">
        <f>SUM(C13/C22)</f>
        <v>0</v>
      </c>
      <c r="G13" s="296" t="s">
        <v>271</v>
      </c>
      <c r="H13" s="297"/>
      <c r="I13" s="109">
        <f>지출!C43</f>
        <v>0</v>
      </c>
      <c r="J13" s="110">
        <f>지출!D43</f>
        <v>0</v>
      </c>
      <c r="K13" s="111">
        <f t="shared" si="0"/>
        <v>0</v>
      </c>
      <c r="L13" s="79">
        <f>SUM(I13/I22)</f>
        <v>0</v>
      </c>
    </row>
    <row r="14" spans="1:12" s="45" customFormat="1" ht="23.25" customHeight="1">
      <c r="A14" s="296"/>
      <c r="B14" s="297"/>
      <c r="C14" s="310"/>
      <c r="D14" s="306"/>
      <c r="E14" s="319"/>
      <c r="F14" s="293"/>
      <c r="G14" s="296" t="s">
        <v>272</v>
      </c>
      <c r="H14" s="297"/>
      <c r="I14" s="109">
        <f>지출!C48</f>
        <v>8654000000</v>
      </c>
      <c r="J14" s="110">
        <f>지출!D48</f>
        <v>3560000000</v>
      </c>
      <c r="K14" s="111">
        <f t="shared" si="0"/>
        <v>5094000000</v>
      </c>
      <c r="L14" s="79">
        <f>SUM(I14/I22)</f>
        <v>0.1511028926336662</v>
      </c>
    </row>
    <row r="15" spans="1:12" s="45" customFormat="1" ht="23.25" customHeight="1">
      <c r="A15" s="296" t="s">
        <v>263</v>
      </c>
      <c r="B15" s="297"/>
      <c r="C15" s="310">
        <f>수입!C26</f>
        <v>7531000000</v>
      </c>
      <c r="D15" s="306">
        <f>수입!D26</f>
        <v>0</v>
      </c>
      <c r="E15" s="319">
        <f t="shared" si="1"/>
        <v>7531000000</v>
      </c>
      <c r="F15" s="293">
        <f>SUM(C15/C22)</f>
        <v>0.13149478673724754</v>
      </c>
      <c r="G15" s="296" t="s">
        <v>273</v>
      </c>
      <c r="H15" s="297"/>
      <c r="I15" s="109">
        <v>0</v>
      </c>
      <c r="J15" s="110">
        <v>0</v>
      </c>
      <c r="K15" s="111">
        <f t="shared" si="0"/>
        <v>0</v>
      </c>
      <c r="L15" s="79">
        <f>SUM(I15/I22)</f>
        <v>0</v>
      </c>
    </row>
    <row r="16" spans="1:12" s="45" customFormat="1" ht="23.25" customHeight="1">
      <c r="A16" s="296"/>
      <c r="B16" s="297"/>
      <c r="C16" s="310"/>
      <c r="D16" s="306"/>
      <c r="E16" s="319"/>
      <c r="F16" s="293"/>
      <c r="G16" s="296" t="s">
        <v>274</v>
      </c>
      <c r="H16" s="297"/>
      <c r="I16" s="109">
        <f>지출!C54</f>
        <v>5000000000</v>
      </c>
      <c r="J16" s="110">
        <f>지출!D54</f>
        <v>5000000000</v>
      </c>
      <c r="K16" s="111">
        <f t="shared" si="0"/>
        <v>0</v>
      </c>
      <c r="L16" s="79">
        <f>SUM(I16/I22)</f>
        <v>0.0873023414800475</v>
      </c>
    </row>
    <row r="17" spans="1:12" s="45" customFormat="1" ht="23.25" customHeight="1">
      <c r="A17" s="296" t="s">
        <v>264</v>
      </c>
      <c r="B17" s="297"/>
      <c r="C17" s="310">
        <f>수입!C35</f>
        <v>0</v>
      </c>
      <c r="D17" s="306">
        <v>0</v>
      </c>
      <c r="E17" s="319">
        <f>SUM(C17-D17)</f>
        <v>0</v>
      </c>
      <c r="F17" s="293">
        <f>SUM(C17/C22)</f>
        <v>0</v>
      </c>
      <c r="G17" s="296" t="s">
        <v>275</v>
      </c>
      <c r="H17" s="297"/>
      <c r="I17" s="109">
        <f>지출!C57</f>
        <v>23642513870</v>
      </c>
      <c r="J17" s="110">
        <f>지출!D57</f>
        <v>31650000000</v>
      </c>
      <c r="K17" s="111">
        <f t="shared" si="0"/>
        <v>-8007486130</v>
      </c>
      <c r="L17" s="79">
        <f>SUM(I17/I22)</f>
        <v>0.41280936386509987</v>
      </c>
    </row>
    <row r="18" spans="1:12" s="45" customFormat="1" ht="23.25" customHeight="1">
      <c r="A18" s="296"/>
      <c r="B18" s="297"/>
      <c r="C18" s="310"/>
      <c r="D18" s="306"/>
      <c r="E18" s="319"/>
      <c r="F18" s="293"/>
      <c r="G18" s="296" t="s">
        <v>276</v>
      </c>
      <c r="H18" s="297"/>
      <c r="I18" s="109">
        <f>지출!C70</f>
        <v>0</v>
      </c>
      <c r="J18" s="110">
        <f>지출!D70</f>
        <v>0</v>
      </c>
      <c r="K18" s="111">
        <f t="shared" si="0"/>
        <v>0</v>
      </c>
      <c r="L18" s="79">
        <f>SUM(I18/I22)</f>
        <v>0</v>
      </c>
    </row>
    <row r="19" spans="1:12" s="45" customFormat="1" ht="23.25" customHeight="1">
      <c r="A19" s="296" t="s">
        <v>265</v>
      </c>
      <c r="B19" s="297"/>
      <c r="C19" s="109">
        <v>0</v>
      </c>
      <c r="D19" s="110">
        <v>0</v>
      </c>
      <c r="E19" s="111">
        <f>SUM(C19-D19)</f>
        <v>0</v>
      </c>
      <c r="F19" s="79">
        <f>SUM(C19/C22)</f>
        <v>0</v>
      </c>
      <c r="G19" s="296" t="s">
        <v>277</v>
      </c>
      <c r="H19" s="297"/>
      <c r="I19" s="109">
        <v>0</v>
      </c>
      <c r="J19" s="110">
        <v>0</v>
      </c>
      <c r="K19" s="111">
        <f t="shared" si="0"/>
        <v>0</v>
      </c>
      <c r="L19" s="79">
        <f>SUM(I19/I22)</f>
        <v>0</v>
      </c>
    </row>
    <row r="20" spans="1:12" s="45" customFormat="1" ht="23.25" customHeight="1">
      <c r="A20" s="296" t="s">
        <v>266</v>
      </c>
      <c r="B20" s="297"/>
      <c r="C20" s="109">
        <v>0</v>
      </c>
      <c r="D20" s="110">
        <v>0</v>
      </c>
      <c r="E20" s="111">
        <f>SUM(C20-D20)</f>
        <v>0</v>
      </c>
      <c r="F20" s="79">
        <f>SUM(C20/C22)</f>
        <v>0</v>
      </c>
      <c r="G20" s="296" t="s">
        <v>278</v>
      </c>
      <c r="H20" s="297"/>
      <c r="I20" s="109">
        <v>0</v>
      </c>
      <c r="J20" s="110">
        <v>0</v>
      </c>
      <c r="K20" s="111">
        <f t="shared" si="0"/>
        <v>0</v>
      </c>
      <c r="L20" s="79">
        <f>SUM(I20/I22)</f>
        <v>0</v>
      </c>
    </row>
    <row r="21" spans="1:12" s="45" customFormat="1" ht="23.25" customHeight="1">
      <c r="A21" s="313" t="s">
        <v>267</v>
      </c>
      <c r="B21" s="314"/>
      <c r="C21" s="194">
        <f>수입!C55</f>
        <v>33734329256</v>
      </c>
      <c r="D21" s="191">
        <f>수입!D55</f>
        <v>38610462504</v>
      </c>
      <c r="E21" s="181">
        <f>SUM(C21-D21)</f>
        <v>-4876133248</v>
      </c>
      <c r="F21" s="182">
        <f>SUM(C21/C22)</f>
        <v>0.5890171864615337</v>
      </c>
      <c r="G21" s="313" t="s">
        <v>279</v>
      </c>
      <c r="H21" s="314"/>
      <c r="I21" s="194">
        <f>C22-I6-I10-I11-I12-I13-I14-I15-I16-I17-I18-I19-I20</f>
        <v>15595165441</v>
      </c>
      <c r="J21" s="191">
        <f>D22-J6-J10-J11-J12-J13-J14-J15-J16-J17-J18-J19-J20</f>
        <v>6316905964</v>
      </c>
      <c r="K21" s="181">
        <f t="shared" si="0"/>
        <v>9278259477</v>
      </c>
      <c r="L21" s="182">
        <f>SUM(I21/I22)</f>
        <v>0.2722988917536035</v>
      </c>
    </row>
    <row r="22" spans="1:12" s="45" customFormat="1" ht="23.25" customHeight="1">
      <c r="A22" s="309" t="s">
        <v>173</v>
      </c>
      <c r="B22" s="321"/>
      <c r="C22" s="112">
        <f>SUM(C6:C21)</f>
        <v>57272232511</v>
      </c>
      <c r="D22" s="192">
        <f>SUM(D6:D21)</f>
        <v>50652959164</v>
      </c>
      <c r="E22" s="112">
        <f>SUM(C22-D22)</f>
        <v>6619273347</v>
      </c>
      <c r="F22" s="178">
        <f>SUM(C22/C22)</f>
        <v>1</v>
      </c>
      <c r="G22" s="309" t="s">
        <v>187</v>
      </c>
      <c r="H22" s="321"/>
      <c r="I22" s="112">
        <f>SUM(I9:I21)</f>
        <v>57272232511</v>
      </c>
      <c r="J22" s="192">
        <f>SUM(J9:J21)</f>
        <v>50652959164</v>
      </c>
      <c r="K22" s="112">
        <f>SUM(I22-J22)</f>
        <v>6619273347</v>
      </c>
      <c r="L22" s="178">
        <f>SUM(I22/I22)</f>
        <v>1</v>
      </c>
    </row>
  </sheetData>
  <sheetProtection/>
  <mergeCells count="59">
    <mergeCell ref="G16:H16"/>
    <mergeCell ref="G17:H17"/>
    <mergeCell ref="G18:H18"/>
    <mergeCell ref="G19:H19"/>
    <mergeCell ref="G20:H20"/>
    <mergeCell ref="G21:H21"/>
    <mergeCell ref="G6:H6"/>
    <mergeCell ref="G10:H10"/>
    <mergeCell ref="G11:H11"/>
    <mergeCell ref="G12:H12"/>
    <mergeCell ref="G13:H13"/>
    <mergeCell ref="G14:H14"/>
    <mergeCell ref="G9:H9"/>
    <mergeCell ref="A12:B12"/>
    <mergeCell ref="A13:B13"/>
    <mergeCell ref="A14:B14"/>
    <mergeCell ref="A15:B15"/>
    <mergeCell ref="A16:B16"/>
    <mergeCell ref="A17:B17"/>
    <mergeCell ref="A6:B6"/>
    <mergeCell ref="A7:B7"/>
    <mergeCell ref="A8:B8"/>
    <mergeCell ref="A9:B9"/>
    <mergeCell ref="A10:B10"/>
    <mergeCell ref="A11:B11"/>
    <mergeCell ref="A22:B22"/>
    <mergeCell ref="G22:H22"/>
    <mergeCell ref="A18:B18"/>
    <mergeCell ref="A19:B19"/>
    <mergeCell ref="A20:B20"/>
    <mergeCell ref="A21:B21"/>
    <mergeCell ref="F13:F14"/>
    <mergeCell ref="C15:C16"/>
    <mergeCell ref="D15:D16"/>
    <mergeCell ref="E15:E16"/>
    <mergeCell ref="F15:F16"/>
    <mergeCell ref="C17:C18"/>
    <mergeCell ref="D17:D18"/>
    <mergeCell ref="E17:E18"/>
    <mergeCell ref="F17:F18"/>
    <mergeCell ref="G15:H15"/>
    <mergeCell ref="C7:C8"/>
    <mergeCell ref="D7:D8"/>
    <mergeCell ref="E7:E8"/>
    <mergeCell ref="F7:F8"/>
    <mergeCell ref="G7:H7"/>
    <mergeCell ref="G8:H8"/>
    <mergeCell ref="C13:C14"/>
    <mergeCell ref="D13:D14"/>
    <mergeCell ref="E13:E14"/>
    <mergeCell ref="A1:L1"/>
    <mergeCell ref="A3:F3"/>
    <mergeCell ref="G3:L3"/>
    <mergeCell ref="A4:B4"/>
    <mergeCell ref="F4:F5"/>
    <mergeCell ref="G4:H4"/>
    <mergeCell ref="L4:L5"/>
    <mergeCell ref="A5:B5"/>
    <mergeCell ref="G5:H5"/>
  </mergeCells>
  <printOptions/>
  <pageMargins left="0.29" right="0.17" top="0.72" bottom="0.34" header="0.5" footer="0.23"/>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R67"/>
  <sheetViews>
    <sheetView showGridLines="0" view="pageBreakPreview" zoomScale="85" zoomScaleNormal="90" zoomScaleSheetLayoutView="85"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26" sqref="C26"/>
    </sheetView>
  </sheetViews>
  <sheetFormatPr defaultColWidth="8.88671875" defaultRowHeight="13.5"/>
  <cols>
    <col min="1" max="1" width="14.10546875" style="2" customWidth="1"/>
    <col min="2" max="2" width="17.3359375" style="2" customWidth="1"/>
    <col min="3" max="5" width="15.77734375" style="2" customWidth="1"/>
    <col min="6" max="6" width="12.99609375" style="2" customWidth="1"/>
    <col min="7" max="7" width="12.5546875" style="2" bestFit="1" customWidth="1"/>
    <col min="8" max="8" width="8.88671875" style="2" customWidth="1"/>
    <col min="9" max="9" width="22.21484375" style="2" customWidth="1"/>
    <col min="10" max="15" width="8.88671875" style="2" customWidth="1"/>
    <col min="16" max="16" width="12.4453125" style="2" bestFit="1" customWidth="1"/>
    <col min="17" max="16384" width="8.88671875" style="2" customWidth="1"/>
  </cols>
  <sheetData>
    <row r="1" spans="1:9" s="1" customFormat="1" ht="22.5">
      <c r="A1" s="348" t="s">
        <v>294</v>
      </c>
      <c r="B1" s="348"/>
      <c r="C1" s="348"/>
      <c r="D1" s="348"/>
      <c r="E1" s="348"/>
      <c r="F1" s="348"/>
      <c r="G1" s="348"/>
      <c r="H1" s="348"/>
      <c r="I1" s="348"/>
    </row>
    <row r="2" spans="1:9" ht="19.5" customHeight="1">
      <c r="A2" s="349" t="s">
        <v>298</v>
      </c>
      <c r="B2" s="349"/>
      <c r="C2" s="349"/>
      <c r="D2" s="349"/>
      <c r="E2" s="349"/>
      <c r="F2" s="349"/>
      <c r="G2" s="349"/>
      <c r="H2" s="349"/>
      <c r="I2" s="349"/>
    </row>
    <row r="3" spans="1:5" ht="19.5" customHeight="1">
      <c r="A3" s="3" t="s">
        <v>98</v>
      </c>
      <c r="B3" s="4"/>
      <c r="C3" s="4"/>
      <c r="D3" s="4"/>
      <c r="E3" s="4"/>
    </row>
    <row r="4" spans="1:9" ht="19.5" customHeight="1">
      <c r="A4" s="5" t="s">
        <v>99</v>
      </c>
      <c r="B4" s="4"/>
      <c r="C4" s="4"/>
      <c r="D4" s="4"/>
      <c r="E4" s="4"/>
      <c r="I4" s="6" t="s">
        <v>190</v>
      </c>
    </row>
    <row r="5" spans="1:9" ht="19.5" customHeight="1">
      <c r="A5" s="7" t="s">
        <v>100</v>
      </c>
      <c r="B5" s="54" t="s">
        <v>101</v>
      </c>
      <c r="C5" s="328" t="s">
        <v>111</v>
      </c>
      <c r="D5" s="330" t="s">
        <v>112</v>
      </c>
      <c r="E5" s="332" t="s">
        <v>0</v>
      </c>
      <c r="F5" s="334" t="s">
        <v>1</v>
      </c>
      <c r="G5" s="335"/>
      <c r="H5" s="335"/>
      <c r="I5" s="336"/>
    </row>
    <row r="6" spans="1:9" ht="19.5" customHeight="1">
      <c r="A6" s="8" t="s">
        <v>2</v>
      </c>
      <c r="B6" s="55" t="s">
        <v>3</v>
      </c>
      <c r="C6" s="329"/>
      <c r="D6" s="331"/>
      <c r="E6" s="333"/>
      <c r="F6" s="337"/>
      <c r="G6" s="338"/>
      <c r="H6" s="338"/>
      <c r="I6" s="339"/>
    </row>
    <row r="7" spans="1:9" ht="19.5" customHeight="1">
      <c r="A7" s="9" t="s">
        <v>125</v>
      </c>
      <c r="B7" s="56"/>
      <c r="C7" s="260">
        <f>SUM(C8,C14)</f>
        <v>14752513870</v>
      </c>
      <c r="D7" s="156">
        <f>SUM(D8,D14)</f>
        <v>9760000000</v>
      </c>
      <c r="E7" s="68">
        <f aca="true" t="shared" si="0" ref="E7:E14">C7-D7</f>
        <v>4992513870</v>
      </c>
      <c r="F7" s="340"/>
      <c r="G7" s="325"/>
      <c r="H7" s="325"/>
      <c r="I7" s="341"/>
    </row>
    <row r="8" spans="1:9" ht="19.5" customHeight="1">
      <c r="A8" s="10" t="s">
        <v>102</v>
      </c>
      <c r="B8" s="56"/>
      <c r="C8" s="261">
        <f>SUM(C9:C13)</f>
        <v>14552513870</v>
      </c>
      <c r="D8" s="157">
        <f>SUM(D9:D13)</f>
        <v>9560000000</v>
      </c>
      <c r="E8" s="69">
        <f t="shared" si="0"/>
        <v>4992513870</v>
      </c>
      <c r="F8" s="340"/>
      <c r="G8" s="325"/>
      <c r="H8" s="325"/>
      <c r="I8" s="341"/>
    </row>
    <row r="9" spans="1:9" ht="19.5" customHeight="1">
      <c r="A9" s="11"/>
      <c r="B9" s="57" t="s">
        <v>103</v>
      </c>
      <c r="C9" s="261">
        <v>0</v>
      </c>
      <c r="D9" s="157">
        <v>0</v>
      </c>
      <c r="E9" s="69">
        <f t="shared" si="0"/>
        <v>0</v>
      </c>
      <c r="F9" s="340"/>
      <c r="G9" s="325"/>
      <c r="H9" s="325"/>
      <c r="I9" s="341"/>
    </row>
    <row r="10" spans="1:18" ht="19.5" customHeight="1">
      <c r="A10" s="12"/>
      <c r="B10" s="57" t="s">
        <v>104</v>
      </c>
      <c r="C10" s="261">
        <v>0</v>
      </c>
      <c r="D10" s="157">
        <v>0</v>
      </c>
      <c r="E10" s="69">
        <f t="shared" si="0"/>
        <v>0</v>
      </c>
      <c r="F10" s="340"/>
      <c r="G10" s="325"/>
      <c r="H10" s="325"/>
      <c r="I10" s="341"/>
      <c r="K10" s="4"/>
      <c r="L10" s="4"/>
      <c r="M10" s="4"/>
      <c r="N10" s="4"/>
      <c r="O10" s="4"/>
      <c r="P10" s="4"/>
      <c r="Q10" s="4"/>
      <c r="R10" s="4"/>
    </row>
    <row r="11" spans="1:18" ht="19.5" customHeight="1">
      <c r="A11" s="12"/>
      <c r="B11" s="57" t="s">
        <v>105</v>
      </c>
      <c r="C11" s="261">
        <v>0</v>
      </c>
      <c r="D11" s="157">
        <v>0</v>
      </c>
      <c r="E11" s="69">
        <f t="shared" si="0"/>
        <v>0</v>
      </c>
      <c r="F11" s="340"/>
      <c r="G11" s="325"/>
      <c r="H11" s="325"/>
      <c r="I11" s="341"/>
      <c r="K11" s="4"/>
      <c r="L11" s="4"/>
      <c r="M11" s="4"/>
      <c r="N11" s="4"/>
      <c r="O11" s="4"/>
      <c r="P11" s="4"/>
      <c r="Q11" s="4"/>
      <c r="R11" s="4"/>
    </row>
    <row r="12" spans="1:18" ht="48.75" customHeight="1">
      <c r="A12" s="13"/>
      <c r="B12" s="57" t="s">
        <v>106</v>
      </c>
      <c r="C12" s="261">
        <v>6710000000</v>
      </c>
      <c r="D12" s="261">
        <v>6710000000</v>
      </c>
      <c r="E12" s="94">
        <f t="shared" si="0"/>
        <v>0</v>
      </c>
      <c r="F12" s="325" t="s">
        <v>313</v>
      </c>
      <c r="G12" s="326"/>
      <c r="H12" s="326"/>
      <c r="I12" s="327"/>
      <c r="K12" s="323"/>
      <c r="L12" s="324"/>
      <c r="M12" s="324"/>
      <c r="N12" s="324"/>
      <c r="O12" s="4"/>
      <c r="P12" s="4"/>
      <c r="Q12" s="4"/>
      <c r="R12" s="4"/>
    </row>
    <row r="13" spans="1:18" ht="27" customHeight="1">
      <c r="A13" s="9"/>
      <c r="B13" s="57" t="s">
        <v>107</v>
      </c>
      <c r="C13" s="261">
        <v>7842513870</v>
      </c>
      <c r="D13" s="157">
        <v>2850000000</v>
      </c>
      <c r="E13" s="69">
        <f t="shared" si="0"/>
        <v>4992513870</v>
      </c>
      <c r="F13" s="340" t="s">
        <v>326</v>
      </c>
      <c r="G13" s="325"/>
      <c r="H13" s="325"/>
      <c r="I13" s="341"/>
      <c r="K13" s="255"/>
      <c r="L13" s="4"/>
      <c r="M13" s="4"/>
      <c r="N13" s="4"/>
      <c r="O13" s="4"/>
      <c r="P13" s="4"/>
      <c r="Q13" s="4"/>
      <c r="R13" s="4"/>
    </row>
    <row r="14" spans="1:18" ht="19.5" customHeight="1">
      <c r="A14" s="10" t="s">
        <v>108</v>
      </c>
      <c r="B14" s="58"/>
      <c r="C14" s="262">
        <f>SUM(C15:C17)</f>
        <v>200000000</v>
      </c>
      <c r="D14" s="158">
        <f>SUM(D15:D17)</f>
        <v>200000000</v>
      </c>
      <c r="E14" s="69">
        <f t="shared" si="0"/>
        <v>0</v>
      </c>
      <c r="F14" s="340"/>
      <c r="G14" s="325"/>
      <c r="H14" s="325"/>
      <c r="I14" s="341"/>
      <c r="K14" s="4"/>
      <c r="L14" s="4"/>
      <c r="M14" s="4"/>
      <c r="N14" s="4"/>
      <c r="O14" s="4"/>
      <c r="P14" s="4"/>
      <c r="Q14" s="4"/>
      <c r="R14" s="4"/>
    </row>
    <row r="15" spans="1:18" ht="19.5" customHeight="1">
      <c r="A15" s="14"/>
      <c r="B15" s="59" t="s">
        <v>109</v>
      </c>
      <c r="C15" s="262">
        <v>200000000</v>
      </c>
      <c r="D15" s="158">
        <v>200000000</v>
      </c>
      <c r="E15" s="69">
        <f aca="true" t="shared" si="1" ref="E15:E63">C15-D15</f>
        <v>0</v>
      </c>
      <c r="F15" s="340" t="s">
        <v>305</v>
      </c>
      <c r="G15" s="325"/>
      <c r="H15" s="325"/>
      <c r="I15" s="341"/>
      <c r="K15" s="4"/>
      <c r="L15" s="4"/>
      <c r="M15" s="4"/>
      <c r="N15" s="4"/>
      <c r="O15" s="4"/>
      <c r="P15" s="256"/>
      <c r="Q15" s="4"/>
      <c r="R15" s="4"/>
    </row>
    <row r="16" spans="1:18" ht="19.5" customHeight="1">
      <c r="A16" s="15"/>
      <c r="B16" s="59" t="s">
        <v>110</v>
      </c>
      <c r="C16" s="262">
        <v>0</v>
      </c>
      <c r="D16" s="158">
        <v>0</v>
      </c>
      <c r="E16" s="69">
        <f t="shared" si="1"/>
        <v>0</v>
      </c>
      <c r="F16" s="340"/>
      <c r="G16" s="325"/>
      <c r="H16" s="325"/>
      <c r="I16" s="341"/>
      <c r="K16" s="4"/>
      <c r="L16" s="4"/>
      <c r="M16" s="4"/>
      <c r="N16" s="4"/>
      <c r="O16" s="4"/>
      <c r="P16" s="4"/>
      <c r="Q16" s="4"/>
      <c r="R16" s="4"/>
    </row>
    <row r="17" spans="1:18" ht="19.5" customHeight="1">
      <c r="A17" s="16"/>
      <c r="B17" s="59" t="s">
        <v>147</v>
      </c>
      <c r="C17" s="262">
        <v>0</v>
      </c>
      <c r="D17" s="158">
        <v>0</v>
      </c>
      <c r="E17" s="69">
        <f t="shared" si="1"/>
        <v>0</v>
      </c>
      <c r="F17" s="340"/>
      <c r="G17" s="325"/>
      <c r="H17" s="325"/>
      <c r="I17" s="341"/>
      <c r="K17" s="4"/>
      <c r="L17" s="4"/>
      <c r="M17" s="4"/>
      <c r="N17" s="4"/>
      <c r="O17" s="4"/>
      <c r="P17" s="4"/>
      <c r="Q17" s="4"/>
      <c r="R17" s="4"/>
    </row>
    <row r="18" spans="1:18" ht="18.75" customHeight="1">
      <c r="A18" s="17" t="s">
        <v>4</v>
      </c>
      <c r="B18" s="60"/>
      <c r="C18" s="263">
        <f>C19+C21+C23</f>
        <v>1254389385</v>
      </c>
      <c r="D18" s="159">
        <f>D19+D21+D23</f>
        <v>2282496660</v>
      </c>
      <c r="E18" s="68">
        <f t="shared" si="1"/>
        <v>-1028107275</v>
      </c>
      <c r="F18" s="340"/>
      <c r="G18" s="325"/>
      <c r="H18" s="325"/>
      <c r="I18" s="341"/>
      <c r="K18" s="4"/>
      <c r="L18" s="4"/>
      <c r="M18" s="4"/>
      <c r="N18" s="4"/>
      <c r="O18" s="4"/>
      <c r="P18" s="4"/>
      <c r="Q18" s="4"/>
      <c r="R18" s="4"/>
    </row>
    <row r="19" spans="1:18" ht="18.75" customHeight="1">
      <c r="A19" s="20" t="s">
        <v>5</v>
      </c>
      <c r="B19" s="61"/>
      <c r="C19" s="262">
        <f>SUM(C20)</f>
        <v>854389385</v>
      </c>
      <c r="D19" s="158">
        <f>SUM(D20)</f>
        <v>854389385</v>
      </c>
      <c r="E19" s="69">
        <f t="shared" si="1"/>
        <v>0</v>
      </c>
      <c r="F19" s="340"/>
      <c r="G19" s="325"/>
      <c r="H19" s="325"/>
      <c r="I19" s="341"/>
      <c r="K19" s="4"/>
      <c r="L19" s="4"/>
      <c r="M19" s="4"/>
      <c r="N19" s="4"/>
      <c r="O19" s="4"/>
      <c r="P19" s="4"/>
      <c r="Q19" s="4"/>
      <c r="R19" s="4"/>
    </row>
    <row r="20" spans="1:18" ht="18.75" customHeight="1">
      <c r="A20" s="20"/>
      <c r="B20" s="61" t="s">
        <v>6</v>
      </c>
      <c r="C20" s="262">
        <v>854389385</v>
      </c>
      <c r="D20" s="158">
        <v>854389385</v>
      </c>
      <c r="E20" s="69">
        <f t="shared" si="1"/>
        <v>0</v>
      </c>
      <c r="F20" s="340" t="s">
        <v>309</v>
      </c>
      <c r="G20" s="325"/>
      <c r="H20" s="325"/>
      <c r="I20" s="341"/>
      <c r="K20" s="4"/>
      <c r="L20" s="4"/>
      <c r="M20" s="4"/>
      <c r="N20" s="4"/>
      <c r="O20" s="4"/>
      <c r="P20" s="4"/>
      <c r="Q20" s="4"/>
      <c r="R20" s="4"/>
    </row>
    <row r="21" spans="1:9" ht="18.75" customHeight="1">
      <c r="A21" s="20" t="s">
        <v>126</v>
      </c>
      <c r="B21" s="61"/>
      <c r="C21" s="262">
        <f>SUM(C22:C22)</f>
        <v>340000000</v>
      </c>
      <c r="D21" s="158">
        <f>SUM(D22:D22)</f>
        <v>1378107275</v>
      </c>
      <c r="E21" s="69">
        <f t="shared" si="1"/>
        <v>-1038107275</v>
      </c>
      <c r="F21" s="340"/>
      <c r="G21" s="325"/>
      <c r="H21" s="325"/>
      <c r="I21" s="341"/>
    </row>
    <row r="22" spans="1:9" ht="36" customHeight="1">
      <c r="A22" s="20"/>
      <c r="B22" s="61" t="s">
        <v>7</v>
      </c>
      <c r="C22" s="262">
        <v>340000000</v>
      </c>
      <c r="D22" s="158">
        <v>1378107275</v>
      </c>
      <c r="E22" s="69">
        <f t="shared" si="1"/>
        <v>-1038107275</v>
      </c>
      <c r="F22" s="340" t="s">
        <v>311</v>
      </c>
      <c r="G22" s="325"/>
      <c r="H22" s="325"/>
      <c r="I22" s="341"/>
    </row>
    <row r="23" spans="1:9" ht="18.75" customHeight="1">
      <c r="A23" s="24" t="s">
        <v>8</v>
      </c>
      <c r="B23" s="62"/>
      <c r="C23" s="261">
        <f>SUM(C24:C25)</f>
        <v>60000000</v>
      </c>
      <c r="D23" s="157">
        <f>SUM(D24:D25)</f>
        <v>50000000</v>
      </c>
      <c r="E23" s="69">
        <f t="shared" si="1"/>
        <v>10000000</v>
      </c>
      <c r="F23" s="340"/>
      <c r="G23" s="325"/>
      <c r="H23" s="325"/>
      <c r="I23" s="341"/>
    </row>
    <row r="24" spans="1:9" ht="18.75" customHeight="1">
      <c r="A24" s="21"/>
      <c r="B24" s="61" t="s">
        <v>9</v>
      </c>
      <c r="C24" s="262">
        <v>0</v>
      </c>
      <c r="D24" s="158">
        <v>0</v>
      </c>
      <c r="E24" s="70">
        <f t="shared" si="1"/>
        <v>0</v>
      </c>
      <c r="F24" s="340"/>
      <c r="G24" s="325"/>
      <c r="H24" s="325"/>
      <c r="I24" s="341"/>
    </row>
    <row r="25" spans="1:9" ht="18.75" customHeight="1">
      <c r="A25" s="22"/>
      <c r="B25" s="63" t="s">
        <v>199</v>
      </c>
      <c r="C25" s="264">
        <v>60000000</v>
      </c>
      <c r="D25" s="265">
        <v>50000000</v>
      </c>
      <c r="E25" s="71">
        <f t="shared" si="1"/>
        <v>10000000</v>
      </c>
      <c r="F25" s="342" t="s">
        <v>304</v>
      </c>
      <c r="G25" s="343"/>
      <c r="H25" s="343"/>
      <c r="I25" s="344"/>
    </row>
    <row r="26" spans="1:9" ht="18.75" customHeight="1">
      <c r="A26" s="26" t="s">
        <v>10</v>
      </c>
      <c r="B26" s="62"/>
      <c r="C26" s="260">
        <f>SUM(C27+C30)</f>
        <v>7531000000</v>
      </c>
      <c r="D26" s="156">
        <f>SUM(D27+D30)</f>
        <v>0</v>
      </c>
      <c r="E26" s="68">
        <f t="shared" si="1"/>
        <v>7531000000</v>
      </c>
      <c r="F26" s="345"/>
      <c r="G26" s="346"/>
      <c r="H26" s="346"/>
      <c r="I26" s="347"/>
    </row>
    <row r="27" spans="1:9" ht="18.75" customHeight="1">
      <c r="A27" s="20" t="s">
        <v>11</v>
      </c>
      <c r="B27" s="61"/>
      <c r="C27" s="262">
        <f>SUM(C28:C29)</f>
        <v>0</v>
      </c>
      <c r="D27" s="158">
        <f>SUM(D28:D29)</f>
        <v>0</v>
      </c>
      <c r="E27" s="69">
        <f t="shared" si="1"/>
        <v>0</v>
      </c>
      <c r="F27" s="340"/>
      <c r="G27" s="325"/>
      <c r="H27" s="325"/>
      <c r="I27" s="341"/>
    </row>
    <row r="28" spans="1:9" ht="18.75" customHeight="1">
      <c r="A28" s="21"/>
      <c r="B28" s="61" t="s">
        <v>12</v>
      </c>
      <c r="C28" s="262">
        <v>0</v>
      </c>
      <c r="D28" s="158">
        <v>0</v>
      </c>
      <c r="E28" s="69">
        <f t="shared" si="1"/>
        <v>0</v>
      </c>
      <c r="F28" s="340"/>
      <c r="G28" s="325"/>
      <c r="H28" s="325"/>
      <c r="I28" s="341"/>
    </row>
    <row r="29" spans="1:9" ht="18.75" customHeight="1">
      <c r="A29" s="24"/>
      <c r="B29" s="61" t="s">
        <v>200</v>
      </c>
      <c r="C29" s="262">
        <v>0</v>
      </c>
      <c r="D29" s="158">
        <v>0</v>
      </c>
      <c r="E29" s="69">
        <f t="shared" si="1"/>
        <v>0</v>
      </c>
      <c r="F29" s="340"/>
      <c r="G29" s="325"/>
      <c r="H29" s="325"/>
      <c r="I29" s="341"/>
    </row>
    <row r="30" spans="1:9" ht="19.5" customHeight="1">
      <c r="A30" s="20" t="s">
        <v>13</v>
      </c>
      <c r="B30" s="61"/>
      <c r="C30" s="262">
        <f>SUM(C31:C34)</f>
        <v>7531000000</v>
      </c>
      <c r="D30" s="158">
        <f>SUM(D31:D34)</f>
        <v>0</v>
      </c>
      <c r="E30" s="69">
        <f t="shared" si="1"/>
        <v>7531000000</v>
      </c>
      <c r="F30" s="340"/>
      <c r="G30" s="325"/>
      <c r="H30" s="325"/>
      <c r="I30" s="341"/>
    </row>
    <row r="31" spans="1:9" ht="19.5" customHeight="1">
      <c r="A31" s="21"/>
      <c r="B31" s="61" t="s">
        <v>14</v>
      </c>
      <c r="C31" s="262">
        <v>0</v>
      </c>
      <c r="D31" s="158">
        <v>0</v>
      </c>
      <c r="E31" s="69">
        <f t="shared" si="1"/>
        <v>0</v>
      </c>
      <c r="F31" s="340"/>
      <c r="G31" s="325"/>
      <c r="H31" s="325"/>
      <c r="I31" s="341"/>
    </row>
    <row r="32" spans="1:9" ht="19.5" customHeight="1">
      <c r="A32" s="25"/>
      <c r="B32" s="61" t="s">
        <v>15</v>
      </c>
      <c r="C32" s="262">
        <v>0</v>
      </c>
      <c r="D32" s="158">
        <v>0</v>
      </c>
      <c r="E32" s="69">
        <f t="shared" si="1"/>
        <v>0</v>
      </c>
      <c r="F32" s="340"/>
      <c r="G32" s="325"/>
      <c r="H32" s="325"/>
      <c r="I32" s="341"/>
    </row>
    <row r="33" spans="1:9" ht="19.5" customHeight="1">
      <c r="A33" s="25"/>
      <c r="B33" s="61" t="s">
        <v>319</v>
      </c>
      <c r="C33" s="262">
        <f>4000000000+3531000000</f>
        <v>7531000000</v>
      </c>
      <c r="D33" s="158">
        <v>0</v>
      </c>
      <c r="E33" s="69">
        <f t="shared" si="1"/>
        <v>7531000000</v>
      </c>
      <c r="F33" s="340" t="s">
        <v>322</v>
      </c>
      <c r="G33" s="325"/>
      <c r="H33" s="325"/>
      <c r="I33" s="341"/>
    </row>
    <row r="34" spans="1:9" ht="19.5" customHeight="1">
      <c r="A34" s="24"/>
      <c r="B34" s="61" t="s">
        <v>16</v>
      </c>
      <c r="C34" s="262">
        <v>0</v>
      </c>
      <c r="D34" s="158">
        <v>0</v>
      </c>
      <c r="E34" s="69">
        <f t="shared" si="1"/>
        <v>0</v>
      </c>
      <c r="F34" s="340"/>
      <c r="G34" s="325"/>
      <c r="H34" s="325"/>
      <c r="I34" s="341"/>
    </row>
    <row r="35" spans="1:9" ht="19.5" customHeight="1">
      <c r="A35" s="17" t="s">
        <v>17</v>
      </c>
      <c r="B35" s="60"/>
      <c r="C35" s="263">
        <f>SUM(C36)</f>
        <v>0</v>
      </c>
      <c r="D35" s="159">
        <f>SUM(D36)</f>
        <v>0</v>
      </c>
      <c r="E35" s="68">
        <f t="shared" si="1"/>
        <v>0</v>
      </c>
      <c r="F35" s="340"/>
      <c r="G35" s="325"/>
      <c r="H35" s="325"/>
      <c r="I35" s="341"/>
    </row>
    <row r="36" spans="1:9" ht="19.5" customHeight="1">
      <c r="A36" s="20" t="s">
        <v>18</v>
      </c>
      <c r="B36" s="61"/>
      <c r="C36" s="262">
        <f>SUM(C37:C41)</f>
        <v>0</v>
      </c>
      <c r="D36" s="158">
        <f>SUM(D37:D41)</f>
        <v>0</v>
      </c>
      <c r="E36" s="69">
        <f t="shared" si="1"/>
        <v>0</v>
      </c>
      <c r="F36" s="340"/>
      <c r="G36" s="325"/>
      <c r="H36" s="325"/>
      <c r="I36" s="341"/>
    </row>
    <row r="37" spans="1:9" ht="19.5" customHeight="1">
      <c r="A37" s="21"/>
      <c r="B37" s="61" t="s">
        <v>19</v>
      </c>
      <c r="C37" s="262">
        <v>0</v>
      </c>
      <c r="D37" s="158">
        <v>0</v>
      </c>
      <c r="E37" s="69">
        <f t="shared" si="1"/>
        <v>0</v>
      </c>
      <c r="F37" s="340"/>
      <c r="G37" s="325"/>
      <c r="H37" s="325"/>
      <c r="I37" s="341"/>
    </row>
    <row r="38" spans="1:9" ht="19.5" customHeight="1">
      <c r="A38" s="25"/>
      <c r="B38" s="61" t="s">
        <v>20</v>
      </c>
      <c r="C38" s="262">
        <v>0</v>
      </c>
      <c r="D38" s="158">
        <v>0</v>
      </c>
      <c r="E38" s="69">
        <f t="shared" si="1"/>
        <v>0</v>
      </c>
      <c r="F38" s="340"/>
      <c r="G38" s="325"/>
      <c r="H38" s="325"/>
      <c r="I38" s="341"/>
    </row>
    <row r="39" spans="1:9" ht="19.5" customHeight="1">
      <c r="A39" s="25"/>
      <c r="B39" s="61" t="s">
        <v>21</v>
      </c>
      <c r="C39" s="262">
        <v>0</v>
      </c>
      <c r="D39" s="158">
        <v>0</v>
      </c>
      <c r="E39" s="69">
        <f t="shared" si="1"/>
        <v>0</v>
      </c>
      <c r="F39" s="340"/>
      <c r="G39" s="325"/>
      <c r="H39" s="325"/>
      <c r="I39" s="341"/>
    </row>
    <row r="40" spans="1:9" ht="19.5" customHeight="1">
      <c r="A40" s="25"/>
      <c r="B40" s="61" t="s">
        <v>22</v>
      </c>
      <c r="C40" s="262">
        <v>0</v>
      </c>
      <c r="D40" s="158">
        <v>0</v>
      </c>
      <c r="E40" s="69">
        <f t="shared" si="1"/>
        <v>0</v>
      </c>
      <c r="F40" s="340"/>
      <c r="G40" s="325"/>
      <c r="H40" s="325"/>
      <c r="I40" s="341"/>
    </row>
    <row r="41" spans="1:9" ht="29.25" customHeight="1">
      <c r="A41" s="24"/>
      <c r="B41" s="61" t="s">
        <v>23</v>
      </c>
      <c r="C41" s="262">
        <v>0</v>
      </c>
      <c r="D41" s="158">
        <v>0</v>
      </c>
      <c r="E41" s="69">
        <f t="shared" si="1"/>
        <v>0</v>
      </c>
      <c r="F41" s="340"/>
      <c r="G41" s="325"/>
      <c r="H41" s="325"/>
      <c r="I41" s="341"/>
    </row>
    <row r="42" spans="1:9" ht="19.5" customHeight="1">
      <c r="A42" s="26" t="s">
        <v>24</v>
      </c>
      <c r="B42" s="62"/>
      <c r="C42" s="260">
        <f>SUM(C43)</f>
        <v>0</v>
      </c>
      <c r="D42" s="156">
        <f>SUM(D43)</f>
        <v>0</v>
      </c>
      <c r="E42" s="68">
        <f t="shared" si="1"/>
        <v>0</v>
      </c>
      <c r="F42" s="340"/>
      <c r="G42" s="325"/>
      <c r="H42" s="325"/>
      <c r="I42" s="341"/>
    </row>
    <row r="43" spans="1:9" ht="19.5" customHeight="1">
      <c r="A43" s="20" t="s">
        <v>25</v>
      </c>
      <c r="B43" s="61"/>
      <c r="C43" s="262">
        <f>SUM(C44)</f>
        <v>0</v>
      </c>
      <c r="D43" s="158">
        <f>SUM(D44)</f>
        <v>0</v>
      </c>
      <c r="E43" s="70">
        <f t="shared" si="1"/>
        <v>0</v>
      </c>
      <c r="F43" s="340"/>
      <c r="G43" s="325"/>
      <c r="H43" s="325"/>
      <c r="I43" s="341"/>
    </row>
    <row r="44" spans="1:9" ht="19.5" customHeight="1">
      <c r="A44" s="21"/>
      <c r="B44" s="61" t="s">
        <v>26</v>
      </c>
      <c r="C44" s="262">
        <v>0</v>
      </c>
      <c r="D44" s="158">
        <v>0</v>
      </c>
      <c r="E44" s="69">
        <f t="shared" si="1"/>
        <v>0</v>
      </c>
      <c r="F44" s="340"/>
      <c r="G44" s="325"/>
      <c r="H44" s="325"/>
      <c r="I44" s="341"/>
    </row>
    <row r="45" spans="1:9" ht="21" customHeight="1">
      <c r="A45" s="17" t="s">
        <v>27</v>
      </c>
      <c r="B45" s="60"/>
      <c r="C45" s="263">
        <f>SUM(C46+C49)</f>
        <v>0</v>
      </c>
      <c r="D45" s="159">
        <f>SUM(D46+D49)</f>
        <v>0</v>
      </c>
      <c r="E45" s="72">
        <f t="shared" si="1"/>
        <v>0</v>
      </c>
      <c r="F45" s="340"/>
      <c r="G45" s="325"/>
      <c r="H45" s="325"/>
      <c r="I45" s="341"/>
    </row>
    <row r="46" spans="1:9" ht="21" customHeight="1">
      <c r="A46" s="20" t="s">
        <v>28</v>
      </c>
      <c r="B46" s="61"/>
      <c r="C46" s="262">
        <f>SUM(C47:C48)</f>
        <v>0</v>
      </c>
      <c r="D46" s="158">
        <f>SUM(D47:D48)</f>
        <v>0</v>
      </c>
      <c r="E46" s="70">
        <f t="shared" si="1"/>
        <v>0</v>
      </c>
      <c r="F46" s="340"/>
      <c r="G46" s="325"/>
      <c r="H46" s="325"/>
      <c r="I46" s="341"/>
    </row>
    <row r="47" spans="1:9" ht="21" customHeight="1">
      <c r="A47" s="39"/>
      <c r="B47" s="64" t="s">
        <v>29</v>
      </c>
      <c r="C47" s="266"/>
      <c r="D47" s="160">
        <v>0</v>
      </c>
      <c r="E47" s="73">
        <f t="shared" si="1"/>
        <v>0</v>
      </c>
      <c r="F47" s="342"/>
      <c r="G47" s="343"/>
      <c r="H47" s="343"/>
      <c r="I47" s="344"/>
    </row>
    <row r="48" spans="1:9" ht="21" customHeight="1">
      <c r="A48" s="24"/>
      <c r="B48" s="62" t="s">
        <v>30</v>
      </c>
      <c r="C48" s="261">
        <v>0</v>
      </c>
      <c r="D48" s="157">
        <v>0</v>
      </c>
      <c r="E48" s="69">
        <f t="shared" si="1"/>
        <v>0</v>
      </c>
      <c r="F48" s="345"/>
      <c r="G48" s="346"/>
      <c r="H48" s="346"/>
      <c r="I48" s="347"/>
    </row>
    <row r="49" spans="1:9" ht="21" customHeight="1">
      <c r="A49" s="20" t="s">
        <v>31</v>
      </c>
      <c r="B49" s="61"/>
      <c r="C49" s="262">
        <f>SUM(C50:C51)</f>
        <v>0</v>
      </c>
      <c r="D49" s="158">
        <f>SUM(D50:D51)</f>
        <v>0</v>
      </c>
      <c r="E49" s="69">
        <f t="shared" si="1"/>
        <v>0</v>
      </c>
      <c r="F49" s="340"/>
      <c r="G49" s="325"/>
      <c r="H49" s="325"/>
      <c r="I49" s="341"/>
    </row>
    <row r="50" spans="1:9" ht="21" customHeight="1">
      <c r="A50" s="21"/>
      <c r="B50" s="61" t="s">
        <v>32</v>
      </c>
      <c r="C50" s="262">
        <v>0</v>
      </c>
      <c r="D50" s="158">
        <v>0</v>
      </c>
      <c r="E50" s="69">
        <f t="shared" si="1"/>
        <v>0</v>
      </c>
      <c r="F50" s="340"/>
      <c r="G50" s="325"/>
      <c r="H50" s="325"/>
      <c r="I50" s="341"/>
    </row>
    <row r="51" spans="1:9" ht="21" customHeight="1">
      <c r="A51" s="24"/>
      <c r="B51" s="61" t="s">
        <v>33</v>
      </c>
      <c r="C51" s="262">
        <v>0</v>
      </c>
      <c r="D51" s="158">
        <v>0</v>
      </c>
      <c r="E51" s="69">
        <f t="shared" si="1"/>
        <v>0</v>
      </c>
      <c r="F51" s="340"/>
      <c r="G51" s="325"/>
      <c r="H51" s="325"/>
      <c r="I51" s="341"/>
    </row>
    <row r="52" spans="1:9" ht="21" customHeight="1">
      <c r="A52" s="26" t="s">
        <v>152</v>
      </c>
      <c r="B52" s="62"/>
      <c r="C52" s="260">
        <f>C53</f>
        <v>0</v>
      </c>
      <c r="D52" s="156">
        <f>D53</f>
        <v>0</v>
      </c>
      <c r="E52" s="68">
        <f t="shared" si="1"/>
        <v>0</v>
      </c>
      <c r="F52" s="340"/>
      <c r="G52" s="325"/>
      <c r="H52" s="325"/>
      <c r="I52" s="341"/>
    </row>
    <row r="53" spans="1:9" ht="21" customHeight="1">
      <c r="A53" s="24" t="s">
        <v>153</v>
      </c>
      <c r="B53" s="62"/>
      <c r="C53" s="261">
        <f>C54</f>
        <v>0</v>
      </c>
      <c r="D53" s="157">
        <f>D54</f>
        <v>0</v>
      </c>
      <c r="E53" s="69">
        <f t="shared" si="1"/>
        <v>0</v>
      </c>
      <c r="F53" s="340"/>
      <c r="G53" s="325"/>
      <c r="H53" s="325"/>
      <c r="I53" s="341"/>
    </row>
    <row r="54" spans="1:9" ht="21" customHeight="1">
      <c r="A54" s="24"/>
      <c r="B54" s="62" t="s">
        <v>174</v>
      </c>
      <c r="C54" s="261">
        <v>0</v>
      </c>
      <c r="D54" s="157">
        <v>0</v>
      </c>
      <c r="E54" s="69">
        <f>C54-D54</f>
        <v>0</v>
      </c>
      <c r="F54" s="340"/>
      <c r="G54" s="325"/>
      <c r="H54" s="325"/>
      <c r="I54" s="341"/>
    </row>
    <row r="55" spans="1:9" ht="21" customHeight="1">
      <c r="A55" s="35" t="s">
        <v>34</v>
      </c>
      <c r="B55" s="65"/>
      <c r="C55" s="267">
        <f>+C56-C59</f>
        <v>33734329256</v>
      </c>
      <c r="D55" s="161">
        <f>+D56</f>
        <v>38610462504</v>
      </c>
      <c r="E55" s="74">
        <f t="shared" si="1"/>
        <v>-4876133248</v>
      </c>
      <c r="F55" s="67" t="s">
        <v>198</v>
      </c>
      <c r="G55" s="40">
        <f>C55</f>
        <v>33734329256</v>
      </c>
      <c r="H55" s="36"/>
      <c r="I55" s="37"/>
    </row>
    <row r="56" spans="1:9" ht="21" customHeight="1">
      <c r="A56" s="21" t="s">
        <v>175</v>
      </c>
      <c r="B56" s="268"/>
      <c r="C56" s="269">
        <f>+C57+C58</f>
        <v>40387083864</v>
      </c>
      <c r="D56" s="162">
        <f>SUM(D57:D58)</f>
        <v>38610462504</v>
      </c>
      <c r="E56" s="270"/>
      <c r="F56" s="340"/>
      <c r="G56" s="325"/>
      <c r="H56" s="325"/>
      <c r="I56" s="341"/>
    </row>
    <row r="57" spans="1:9" ht="21" customHeight="1">
      <c r="A57" s="21"/>
      <c r="B57" s="268" t="s">
        <v>176</v>
      </c>
      <c r="C57" s="271">
        <v>36543302408</v>
      </c>
      <c r="D57" s="163">
        <v>38610462504</v>
      </c>
      <c r="E57" s="270"/>
      <c r="F57" s="340"/>
      <c r="G57" s="325"/>
      <c r="H57" s="325"/>
      <c r="I57" s="341"/>
    </row>
    <row r="58" spans="1:9" ht="21" customHeight="1">
      <c r="A58" s="24"/>
      <c r="B58" s="268" t="s">
        <v>177</v>
      </c>
      <c r="C58" s="271">
        <v>3843781456</v>
      </c>
      <c r="D58" s="163">
        <v>0</v>
      </c>
      <c r="E58" s="270"/>
      <c r="F58" s="340"/>
      <c r="G58" s="325"/>
      <c r="H58" s="325"/>
      <c r="I58" s="341"/>
    </row>
    <row r="59" spans="1:9" ht="21" customHeight="1">
      <c r="A59" s="21" t="s">
        <v>178</v>
      </c>
      <c r="B59" s="268"/>
      <c r="C59" s="269">
        <f>SUM(C60:C62)</f>
        <v>6652754608</v>
      </c>
      <c r="D59" s="162">
        <v>0</v>
      </c>
      <c r="E59" s="270"/>
      <c r="F59" s="340"/>
      <c r="G59" s="325"/>
      <c r="H59" s="325"/>
      <c r="I59" s="341"/>
    </row>
    <row r="60" spans="1:9" ht="21" customHeight="1">
      <c r="A60" s="21"/>
      <c r="B60" s="268" t="s">
        <v>179</v>
      </c>
      <c r="C60" s="271">
        <v>1919957886</v>
      </c>
      <c r="D60" s="163">
        <v>0</v>
      </c>
      <c r="E60" s="270"/>
      <c r="F60" s="340"/>
      <c r="G60" s="325"/>
      <c r="H60" s="325"/>
      <c r="I60" s="341"/>
    </row>
    <row r="61" spans="1:9" ht="21" customHeight="1">
      <c r="A61" s="25"/>
      <c r="B61" s="268" t="s">
        <v>180</v>
      </c>
      <c r="C61" s="271">
        <v>0</v>
      </c>
      <c r="D61" s="163">
        <v>0</v>
      </c>
      <c r="E61" s="270"/>
      <c r="F61" s="340"/>
      <c r="G61" s="325"/>
      <c r="H61" s="325"/>
      <c r="I61" s="341"/>
    </row>
    <row r="62" spans="1:9" ht="21" customHeight="1">
      <c r="A62" s="25"/>
      <c r="B62" s="268" t="s">
        <v>181</v>
      </c>
      <c r="C62" s="271">
        <v>4732796722</v>
      </c>
      <c r="D62" s="163">
        <v>0</v>
      </c>
      <c r="E62" s="270"/>
      <c r="F62" s="340"/>
      <c r="G62" s="325"/>
      <c r="H62" s="325"/>
      <c r="I62" s="341"/>
    </row>
    <row r="63" spans="1:9" ht="21" customHeight="1">
      <c r="A63" s="27" t="s">
        <v>35</v>
      </c>
      <c r="B63" s="66"/>
      <c r="C63" s="272">
        <f>C7+C18+C26+C35+C42+C45+C55</f>
        <v>57272232511</v>
      </c>
      <c r="D63" s="273">
        <f>D7+D18+D26+D35+D42+D45+D55</f>
        <v>50652959164</v>
      </c>
      <c r="E63" s="75">
        <f t="shared" si="1"/>
        <v>6619273347</v>
      </c>
      <c r="F63" s="342"/>
      <c r="G63" s="343"/>
      <c r="H63" s="343"/>
      <c r="I63" s="344"/>
    </row>
    <row r="64" spans="3:5" ht="13.5">
      <c r="C64" s="38"/>
      <c r="D64" s="38"/>
      <c r="E64" s="28"/>
    </row>
    <row r="65" ht="13.5">
      <c r="C65" s="76">
        <f>C56-C59</f>
        <v>33734329256</v>
      </c>
    </row>
    <row r="67" ht="13.5">
      <c r="C67" s="38">
        <f>C55-C65</f>
        <v>0</v>
      </c>
    </row>
  </sheetData>
  <sheetProtection/>
  <mergeCells count="63">
    <mergeCell ref="F61:I61"/>
    <mergeCell ref="F62:I62"/>
    <mergeCell ref="F63:I63"/>
    <mergeCell ref="A1:I1"/>
    <mergeCell ref="A2:I2"/>
    <mergeCell ref="F56:I56"/>
    <mergeCell ref="F57:I57"/>
    <mergeCell ref="F58:I58"/>
    <mergeCell ref="F59:I59"/>
    <mergeCell ref="F60:I60"/>
    <mergeCell ref="F49:I49"/>
    <mergeCell ref="F50:I50"/>
    <mergeCell ref="F51:I51"/>
    <mergeCell ref="F52:I52"/>
    <mergeCell ref="F53:I53"/>
    <mergeCell ref="F54:I54"/>
    <mergeCell ref="F43:I43"/>
    <mergeCell ref="F44:I44"/>
    <mergeCell ref="F45:I45"/>
    <mergeCell ref="F46:I46"/>
    <mergeCell ref="F47:I47"/>
    <mergeCell ref="F48:I48"/>
    <mergeCell ref="F37:I37"/>
    <mergeCell ref="F38:I38"/>
    <mergeCell ref="F39:I39"/>
    <mergeCell ref="F40:I40"/>
    <mergeCell ref="F41:I41"/>
    <mergeCell ref="F42:I42"/>
    <mergeCell ref="F30:I30"/>
    <mergeCell ref="F31:I31"/>
    <mergeCell ref="F32:I32"/>
    <mergeCell ref="F34:I34"/>
    <mergeCell ref="F35:I35"/>
    <mergeCell ref="F36:I36"/>
    <mergeCell ref="F33:I33"/>
    <mergeCell ref="F24:I24"/>
    <mergeCell ref="F25:I25"/>
    <mergeCell ref="F26:I26"/>
    <mergeCell ref="F27:I27"/>
    <mergeCell ref="F28:I28"/>
    <mergeCell ref="F29:I29"/>
    <mergeCell ref="F18:I18"/>
    <mergeCell ref="F19:I19"/>
    <mergeCell ref="F20:I20"/>
    <mergeCell ref="F21:I21"/>
    <mergeCell ref="F22:I22"/>
    <mergeCell ref="F23:I23"/>
    <mergeCell ref="F11:I11"/>
    <mergeCell ref="F14:I14"/>
    <mergeCell ref="F15:I15"/>
    <mergeCell ref="F16:I16"/>
    <mergeCell ref="F17:I17"/>
    <mergeCell ref="F13:I13"/>
    <mergeCell ref="K12:N12"/>
    <mergeCell ref="F12:I12"/>
    <mergeCell ref="C5:C6"/>
    <mergeCell ref="D5:D6"/>
    <mergeCell ref="E5:E6"/>
    <mergeCell ref="F5:I6"/>
    <mergeCell ref="F7:I7"/>
    <mergeCell ref="F8:I8"/>
    <mergeCell ref="F9:I9"/>
    <mergeCell ref="F10:I10"/>
  </mergeCells>
  <printOptions/>
  <pageMargins left="0.2362204724409449" right="0.2362204724409449" top="0.5511811023622047" bottom="0.7480314960629921" header="0.31496062992125984" footer="0.31496062992125984"/>
  <pageSetup fitToHeight="0" fitToWidth="1" horizontalDpi="600" verticalDpi="600" orientation="portrait" paperSize="8" scale="91"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I67"/>
  <sheetViews>
    <sheetView showGridLines="0" zoomScale="90" zoomScaleNormal="90" zoomScalePageLayoutView="0" workbookViewId="0" topLeftCell="A1">
      <pane xSplit="2" ySplit="6" topLeftCell="C46" activePane="bottomRight" state="frozen"/>
      <selection pane="topLeft" activeCell="A1" sqref="A1"/>
      <selection pane="topRight" activeCell="C1" sqref="C1"/>
      <selection pane="bottomLeft" activeCell="A7" sqref="A7"/>
      <selection pane="bottomRight" activeCell="D57" sqref="D57"/>
    </sheetView>
  </sheetViews>
  <sheetFormatPr defaultColWidth="8.88671875" defaultRowHeight="13.5"/>
  <cols>
    <col min="1" max="1" width="14.10546875" style="2" customWidth="1"/>
    <col min="2" max="2" width="17.3359375" style="2" customWidth="1"/>
    <col min="3" max="5" width="15.77734375" style="2" customWidth="1"/>
    <col min="6" max="6" width="12.99609375" style="2" customWidth="1"/>
    <col min="7" max="7" width="12.5546875" style="2" bestFit="1" customWidth="1"/>
    <col min="8" max="8" width="8.88671875" style="2" customWidth="1"/>
    <col min="9" max="9" width="22.21484375" style="2" customWidth="1"/>
    <col min="10" max="16384" width="8.88671875" style="2" customWidth="1"/>
  </cols>
  <sheetData>
    <row r="1" spans="1:9" s="1" customFormat="1" ht="22.5">
      <c r="A1" s="348" t="str">
        <f>+수입!A1</f>
        <v>2020학년도 추가경정 예산서</v>
      </c>
      <c r="B1" s="348"/>
      <c r="C1" s="348"/>
      <c r="D1" s="348"/>
      <c r="E1" s="348"/>
      <c r="F1" s="348"/>
      <c r="G1" s="348"/>
      <c r="H1" s="348"/>
      <c r="I1" s="348"/>
    </row>
    <row r="2" spans="1:9" ht="19.5" customHeight="1">
      <c r="A2" s="349" t="str">
        <f>+수입!A2</f>
        <v>(2020. 3. 1부터  2021. 2. 28까지)</v>
      </c>
      <c r="B2" s="349"/>
      <c r="C2" s="349"/>
      <c r="D2" s="349"/>
      <c r="E2" s="349"/>
      <c r="F2" s="349"/>
      <c r="G2" s="349"/>
      <c r="H2" s="349"/>
      <c r="I2" s="349"/>
    </row>
    <row r="3" spans="1:5" ht="19.5" customHeight="1">
      <c r="A3" s="3" t="s">
        <v>98</v>
      </c>
      <c r="B3" s="4"/>
      <c r="C3" s="4"/>
      <c r="D3" s="4"/>
      <c r="E3" s="4"/>
    </row>
    <row r="4" spans="1:9" ht="19.5" customHeight="1">
      <c r="A4" s="5" t="s">
        <v>99</v>
      </c>
      <c r="B4" s="4"/>
      <c r="C4" s="4"/>
      <c r="D4" s="4"/>
      <c r="E4" s="4"/>
      <c r="I4" s="6" t="s">
        <v>201</v>
      </c>
    </row>
    <row r="5" spans="1:9" ht="19.5" customHeight="1">
      <c r="A5" s="7" t="s">
        <v>100</v>
      </c>
      <c r="B5" s="54" t="s">
        <v>101</v>
      </c>
      <c r="C5" s="328" t="s">
        <v>111</v>
      </c>
      <c r="D5" s="330" t="s">
        <v>112</v>
      </c>
      <c r="E5" s="332" t="s">
        <v>0</v>
      </c>
      <c r="F5" s="334" t="s">
        <v>1</v>
      </c>
      <c r="G5" s="335"/>
      <c r="H5" s="335"/>
      <c r="I5" s="336"/>
    </row>
    <row r="6" spans="1:9" ht="19.5" customHeight="1">
      <c r="A6" s="8" t="s">
        <v>2</v>
      </c>
      <c r="B6" s="55" t="s">
        <v>3</v>
      </c>
      <c r="C6" s="329"/>
      <c r="D6" s="331"/>
      <c r="E6" s="333"/>
      <c r="F6" s="337"/>
      <c r="G6" s="338"/>
      <c r="H6" s="338"/>
      <c r="I6" s="339"/>
    </row>
    <row r="7" spans="1:9" ht="19.5" customHeight="1">
      <c r="A7" s="9" t="s">
        <v>125</v>
      </c>
      <c r="B7" s="56"/>
      <c r="C7" s="113">
        <f>SUM(C8,C14)</f>
        <v>14752513870</v>
      </c>
      <c r="D7" s="114">
        <f>+수입!D7</f>
        <v>9760000000</v>
      </c>
      <c r="E7" s="115">
        <f aca="true" t="shared" si="0" ref="E7:E63">C7-D7</f>
        <v>4992513870</v>
      </c>
      <c r="F7" s="340"/>
      <c r="G7" s="325"/>
      <c r="H7" s="325"/>
      <c r="I7" s="341"/>
    </row>
    <row r="8" spans="1:9" ht="19.5" customHeight="1">
      <c r="A8" s="10" t="s">
        <v>102</v>
      </c>
      <c r="B8" s="56"/>
      <c r="C8" s="116">
        <f>SUM(C9:C13)</f>
        <v>14552513870</v>
      </c>
      <c r="D8" s="117">
        <f>+수입!D8</f>
        <v>9560000000</v>
      </c>
      <c r="E8" s="118">
        <f t="shared" si="0"/>
        <v>4992513870</v>
      </c>
      <c r="F8" s="340"/>
      <c r="G8" s="325"/>
      <c r="H8" s="325"/>
      <c r="I8" s="341"/>
    </row>
    <row r="9" spans="1:9" ht="19.5" customHeight="1">
      <c r="A9" s="11"/>
      <c r="B9" s="57" t="s">
        <v>103</v>
      </c>
      <c r="C9" s="116">
        <f>수입!C9</f>
        <v>0</v>
      </c>
      <c r="D9" s="117">
        <f>+수입!D9</f>
        <v>0</v>
      </c>
      <c r="E9" s="118">
        <f t="shared" si="0"/>
        <v>0</v>
      </c>
      <c r="F9" s="340"/>
      <c r="G9" s="325"/>
      <c r="H9" s="325"/>
      <c r="I9" s="341"/>
    </row>
    <row r="10" spans="1:9" ht="19.5" customHeight="1">
      <c r="A10" s="12"/>
      <c r="B10" s="57" t="s">
        <v>104</v>
      </c>
      <c r="C10" s="116">
        <f>수입!C10</f>
        <v>0</v>
      </c>
      <c r="D10" s="117">
        <f>+수입!D10</f>
        <v>0</v>
      </c>
      <c r="E10" s="118">
        <f t="shared" si="0"/>
        <v>0</v>
      </c>
      <c r="F10" s="340"/>
      <c r="G10" s="325"/>
      <c r="H10" s="325"/>
      <c r="I10" s="341"/>
    </row>
    <row r="11" spans="1:9" ht="19.5" customHeight="1">
      <c r="A11" s="12"/>
      <c r="B11" s="57" t="s">
        <v>105</v>
      </c>
      <c r="C11" s="116">
        <f>수입!C11</f>
        <v>0</v>
      </c>
      <c r="D11" s="117">
        <f>+수입!D11</f>
        <v>0</v>
      </c>
      <c r="E11" s="118">
        <f t="shared" si="0"/>
        <v>0</v>
      </c>
      <c r="F11" s="340"/>
      <c r="G11" s="325"/>
      <c r="H11" s="325"/>
      <c r="I11" s="341"/>
    </row>
    <row r="12" spans="1:9" ht="39.75" customHeight="1">
      <c r="A12" s="13"/>
      <c r="B12" s="57" t="s">
        <v>106</v>
      </c>
      <c r="C12" s="116">
        <f>수입!C12</f>
        <v>6710000000</v>
      </c>
      <c r="D12" s="117">
        <f>+수입!D12</f>
        <v>6710000000</v>
      </c>
      <c r="E12" s="118">
        <f t="shared" si="0"/>
        <v>0</v>
      </c>
      <c r="F12" s="350" t="str">
        <f>+수입!F12</f>
        <v> 종부세 및 재산세 등 430,000,000 법인경상비 2,070,000,000  
 금산전출 150,000,000 강남전출 1,500,000,000 법정부담금 2,560,000,000 </v>
      </c>
      <c r="G12" s="351"/>
      <c r="H12" s="351"/>
      <c r="I12" s="352"/>
    </row>
    <row r="13" spans="1:9" ht="27" customHeight="1">
      <c r="A13" s="9"/>
      <c r="B13" s="57" t="s">
        <v>107</v>
      </c>
      <c r="C13" s="116">
        <f>수입!C13</f>
        <v>7842513870</v>
      </c>
      <c r="D13" s="117">
        <f>+수입!D13</f>
        <v>2850000000</v>
      </c>
      <c r="E13" s="118">
        <f t="shared" si="0"/>
        <v>4992513870</v>
      </c>
      <c r="F13" s="350" t="str">
        <f>+수입!F13</f>
        <v> 법정부담금 1,000,000,000 금산 토지ㆍ건물 매각 5,492,513,870
 대전장례 1,000,000,000 빌딩 350,000,000 </v>
      </c>
      <c r="G13" s="353"/>
      <c r="H13" s="353"/>
      <c r="I13" s="354"/>
    </row>
    <row r="14" spans="1:9" ht="19.5" customHeight="1">
      <c r="A14" s="10" t="s">
        <v>108</v>
      </c>
      <c r="B14" s="58"/>
      <c r="C14" s="113">
        <f>수입!C14</f>
        <v>200000000</v>
      </c>
      <c r="D14" s="114">
        <f>+수입!D14</f>
        <v>200000000</v>
      </c>
      <c r="E14" s="118">
        <f t="shared" si="0"/>
        <v>0</v>
      </c>
      <c r="F14" s="350">
        <f>+수입!F14</f>
        <v>0</v>
      </c>
      <c r="G14" s="353"/>
      <c r="H14" s="353"/>
      <c r="I14" s="354"/>
    </row>
    <row r="15" spans="1:9" ht="19.5" customHeight="1">
      <c r="A15" s="14"/>
      <c r="B15" s="59" t="s">
        <v>109</v>
      </c>
      <c r="C15" s="116">
        <f>수입!C15</f>
        <v>200000000</v>
      </c>
      <c r="D15" s="117">
        <f>+수입!D15</f>
        <v>200000000</v>
      </c>
      <c r="E15" s="118">
        <f t="shared" si="0"/>
        <v>0</v>
      </c>
      <c r="F15" s="350" t="str">
        <f>+수입!F15</f>
        <v> 신한은행 외 200,000,000</v>
      </c>
      <c r="G15" s="353"/>
      <c r="H15" s="353"/>
      <c r="I15" s="354"/>
    </row>
    <row r="16" spans="1:9" ht="19.5" customHeight="1">
      <c r="A16" s="15"/>
      <c r="B16" s="59" t="s">
        <v>110</v>
      </c>
      <c r="C16" s="116">
        <f>수입!C16</f>
        <v>0</v>
      </c>
      <c r="D16" s="117">
        <f>+수입!D16</f>
        <v>0</v>
      </c>
      <c r="E16" s="118">
        <f t="shared" si="0"/>
        <v>0</v>
      </c>
      <c r="F16" s="350">
        <f>+수입!F16</f>
        <v>0</v>
      </c>
      <c r="G16" s="353"/>
      <c r="H16" s="353"/>
      <c r="I16" s="354"/>
    </row>
    <row r="17" spans="1:9" ht="19.5" customHeight="1">
      <c r="A17" s="16"/>
      <c r="B17" s="59" t="s">
        <v>147</v>
      </c>
      <c r="C17" s="116">
        <f>수입!C17</f>
        <v>0</v>
      </c>
      <c r="D17" s="117">
        <f>+수입!D17</f>
        <v>0</v>
      </c>
      <c r="E17" s="118">
        <f t="shared" si="0"/>
        <v>0</v>
      </c>
      <c r="F17" s="350">
        <f>+수입!F17</f>
        <v>0</v>
      </c>
      <c r="G17" s="353"/>
      <c r="H17" s="353"/>
      <c r="I17" s="354"/>
    </row>
    <row r="18" spans="1:9" ht="18.75" customHeight="1">
      <c r="A18" s="17" t="s">
        <v>4</v>
      </c>
      <c r="B18" s="60"/>
      <c r="C18" s="113">
        <f>수입!C18</f>
        <v>1254389385</v>
      </c>
      <c r="D18" s="114">
        <f>+수입!D18</f>
        <v>2282496660</v>
      </c>
      <c r="E18" s="115">
        <f t="shared" si="0"/>
        <v>-1028107275</v>
      </c>
      <c r="F18" s="350">
        <f>+수입!F18</f>
        <v>0</v>
      </c>
      <c r="G18" s="353"/>
      <c r="H18" s="353"/>
      <c r="I18" s="354"/>
    </row>
    <row r="19" spans="1:9" ht="18.75" customHeight="1">
      <c r="A19" s="20" t="s">
        <v>5</v>
      </c>
      <c r="B19" s="61"/>
      <c r="C19" s="113">
        <f>수입!C19</f>
        <v>854389385</v>
      </c>
      <c r="D19" s="114">
        <f>+수입!D19</f>
        <v>854389385</v>
      </c>
      <c r="E19" s="118">
        <f t="shared" si="0"/>
        <v>0</v>
      </c>
      <c r="F19" s="350">
        <f>+수입!F19</f>
        <v>0</v>
      </c>
      <c r="G19" s="353"/>
      <c r="H19" s="353"/>
      <c r="I19" s="354"/>
    </row>
    <row r="20" spans="1:9" ht="18.75" customHeight="1">
      <c r="A20" s="20"/>
      <c r="B20" s="61" t="s">
        <v>6</v>
      </c>
      <c r="C20" s="116">
        <f>수입!C20</f>
        <v>854389385</v>
      </c>
      <c r="D20" s="117">
        <f>+수입!D20</f>
        <v>854389385</v>
      </c>
      <c r="E20" s="118">
        <f t="shared" si="0"/>
        <v>0</v>
      </c>
      <c r="F20" s="350" t="str">
        <f>+수입!F20</f>
        <v> 금리 1.40%</v>
      </c>
      <c r="G20" s="353"/>
      <c r="H20" s="353"/>
      <c r="I20" s="354"/>
    </row>
    <row r="21" spans="1:9" ht="18.75" customHeight="1">
      <c r="A21" s="20" t="s">
        <v>126</v>
      </c>
      <c r="B21" s="61"/>
      <c r="C21" s="113">
        <f>수입!C21</f>
        <v>340000000</v>
      </c>
      <c r="D21" s="114">
        <f>+수입!D21</f>
        <v>1378107275</v>
      </c>
      <c r="E21" s="118">
        <f t="shared" si="0"/>
        <v>-1038107275</v>
      </c>
      <c r="F21" s="350">
        <f>+수입!F21</f>
        <v>0</v>
      </c>
      <c r="G21" s="353"/>
      <c r="H21" s="353"/>
      <c r="I21" s="354"/>
    </row>
    <row r="22" spans="1:9" ht="39.75" customHeight="1">
      <c r="A22" s="20"/>
      <c r="B22" s="61" t="s">
        <v>7</v>
      </c>
      <c r="C22" s="116">
        <f>수입!C22</f>
        <v>340000000</v>
      </c>
      <c r="D22" s="117">
        <f>+수입!D22</f>
        <v>1378107275</v>
      </c>
      <c r="E22" s="118">
        <f t="shared" si="0"/>
        <v>-1038107275</v>
      </c>
      <c r="F22" s="350" t="str">
        <f>+수입!F22</f>
        <v> 2014~2019년 종합부동산세 환급분 : 339,980,000
 수시 rp이용료 등 : 20,000</v>
      </c>
      <c r="G22" s="353"/>
      <c r="H22" s="353"/>
      <c r="I22" s="354"/>
    </row>
    <row r="23" spans="1:9" ht="18.75" customHeight="1">
      <c r="A23" s="24" t="s">
        <v>8</v>
      </c>
      <c r="B23" s="62"/>
      <c r="C23" s="113">
        <f>수입!C23</f>
        <v>60000000</v>
      </c>
      <c r="D23" s="114">
        <f>+수입!D23</f>
        <v>50000000</v>
      </c>
      <c r="E23" s="118">
        <f t="shared" si="0"/>
        <v>10000000</v>
      </c>
      <c r="F23" s="350">
        <f>+수입!F23</f>
        <v>0</v>
      </c>
      <c r="G23" s="353"/>
      <c r="H23" s="353"/>
      <c r="I23" s="354"/>
    </row>
    <row r="24" spans="1:9" ht="18.75" customHeight="1">
      <c r="A24" s="21"/>
      <c r="B24" s="61" t="s">
        <v>9</v>
      </c>
      <c r="C24" s="116">
        <f>수입!C24</f>
        <v>0</v>
      </c>
      <c r="D24" s="117">
        <f>+수입!D24</f>
        <v>0</v>
      </c>
      <c r="E24" s="123">
        <f t="shared" si="0"/>
        <v>0</v>
      </c>
      <c r="F24" s="350">
        <f>+수입!F24</f>
        <v>0</v>
      </c>
      <c r="G24" s="353"/>
      <c r="H24" s="353"/>
      <c r="I24" s="354"/>
    </row>
    <row r="25" spans="1:9" ht="18.75" customHeight="1">
      <c r="A25" s="22"/>
      <c r="B25" s="63" t="s">
        <v>199</v>
      </c>
      <c r="C25" s="248">
        <f>수입!C25</f>
        <v>60000000</v>
      </c>
      <c r="D25" s="249">
        <f>+수입!D25</f>
        <v>50000000</v>
      </c>
      <c r="E25" s="124">
        <f t="shared" si="0"/>
        <v>10000000</v>
      </c>
      <c r="F25" s="355" t="str">
        <f>+수입!F25</f>
        <v> 주식배당금</v>
      </c>
      <c r="G25" s="356"/>
      <c r="H25" s="356"/>
      <c r="I25" s="357"/>
    </row>
    <row r="26" spans="1:9" ht="18.75" customHeight="1">
      <c r="A26" s="26" t="s">
        <v>10</v>
      </c>
      <c r="B26" s="62"/>
      <c r="C26" s="113">
        <f>수입!C26</f>
        <v>7531000000</v>
      </c>
      <c r="D26" s="114">
        <f>+수입!D26</f>
        <v>0</v>
      </c>
      <c r="E26" s="115">
        <f t="shared" si="0"/>
        <v>7531000000</v>
      </c>
      <c r="F26" s="358">
        <f>+수입!F26</f>
        <v>0</v>
      </c>
      <c r="G26" s="359"/>
      <c r="H26" s="359"/>
      <c r="I26" s="360"/>
    </row>
    <row r="27" spans="1:9" ht="18.75" customHeight="1">
      <c r="A27" s="20" t="s">
        <v>11</v>
      </c>
      <c r="B27" s="61"/>
      <c r="C27" s="113">
        <f>수입!C27</f>
        <v>0</v>
      </c>
      <c r="D27" s="114">
        <f>+수입!D27</f>
        <v>0</v>
      </c>
      <c r="E27" s="118">
        <f t="shared" si="0"/>
        <v>0</v>
      </c>
      <c r="F27" s="350">
        <f>+수입!F27</f>
        <v>0</v>
      </c>
      <c r="G27" s="353"/>
      <c r="H27" s="353"/>
      <c r="I27" s="354"/>
    </row>
    <row r="28" spans="1:9" ht="18.75" customHeight="1">
      <c r="A28" s="21"/>
      <c r="B28" s="61" t="s">
        <v>12</v>
      </c>
      <c r="C28" s="116">
        <f>수입!C28</f>
        <v>0</v>
      </c>
      <c r="D28" s="117">
        <f>+수입!D28</f>
        <v>0</v>
      </c>
      <c r="E28" s="118">
        <f t="shared" si="0"/>
        <v>0</v>
      </c>
      <c r="F28" s="350">
        <f>+수입!F28</f>
        <v>0</v>
      </c>
      <c r="G28" s="353"/>
      <c r="H28" s="353"/>
      <c r="I28" s="354"/>
    </row>
    <row r="29" spans="1:9" ht="18.75" customHeight="1">
      <c r="A29" s="24"/>
      <c r="B29" s="61" t="s">
        <v>200</v>
      </c>
      <c r="C29" s="116">
        <f>수입!C29</f>
        <v>0</v>
      </c>
      <c r="D29" s="117">
        <f>+수입!D29</f>
        <v>0</v>
      </c>
      <c r="E29" s="118">
        <f t="shared" si="0"/>
        <v>0</v>
      </c>
      <c r="F29" s="350">
        <f>+수입!F29</f>
        <v>0</v>
      </c>
      <c r="G29" s="353"/>
      <c r="H29" s="353"/>
      <c r="I29" s="354"/>
    </row>
    <row r="30" spans="1:9" ht="19.5" customHeight="1">
      <c r="A30" s="20" t="s">
        <v>13</v>
      </c>
      <c r="B30" s="61"/>
      <c r="C30" s="113">
        <f>수입!C30</f>
        <v>7531000000</v>
      </c>
      <c r="D30" s="114">
        <f>+수입!D30</f>
        <v>0</v>
      </c>
      <c r="E30" s="118">
        <f t="shared" si="0"/>
        <v>7531000000</v>
      </c>
      <c r="F30" s="350">
        <f>+수입!F30</f>
        <v>0</v>
      </c>
      <c r="G30" s="353"/>
      <c r="H30" s="353"/>
      <c r="I30" s="354"/>
    </row>
    <row r="31" spans="1:9" ht="19.5" customHeight="1">
      <c r="A31" s="21"/>
      <c r="B31" s="61" t="s">
        <v>14</v>
      </c>
      <c r="C31" s="116">
        <f>수입!C31</f>
        <v>0</v>
      </c>
      <c r="D31" s="117">
        <f>+수입!D31</f>
        <v>0</v>
      </c>
      <c r="E31" s="118">
        <f t="shared" si="0"/>
        <v>0</v>
      </c>
      <c r="F31" s="350">
        <f>+수입!F31</f>
        <v>0</v>
      </c>
      <c r="G31" s="353"/>
      <c r="H31" s="353"/>
      <c r="I31" s="354"/>
    </row>
    <row r="32" spans="1:9" ht="19.5" customHeight="1">
      <c r="A32" s="25"/>
      <c r="B32" s="61" t="s">
        <v>15</v>
      </c>
      <c r="C32" s="116">
        <f>수입!C32</f>
        <v>0</v>
      </c>
      <c r="D32" s="117">
        <f>+수입!D32</f>
        <v>0</v>
      </c>
      <c r="E32" s="118">
        <f t="shared" si="0"/>
        <v>0</v>
      </c>
      <c r="F32" s="350">
        <f>+수입!F32</f>
        <v>0</v>
      </c>
      <c r="G32" s="353"/>
      <c r="H32" s="353"/>
      <c r="I32" s="354"/>
    </row>
    <row r="33" spans="1:9" ht="19.5" customHeight="1">
      <c r="A33" s="25"/>
      <c r="B33" s="61" t="s">
        <v>319</v>
      </c>
      <c r="C33" s="116">
        <f>수입!C33</f>
        <v>7531000000</v>
      </c>
      <c r="D33" s="117">
        <f>+수입!D33</f>
        <v>0</v>
      </c>
      <c r="E33" s="118">
        <f t="shared" si="0"/>
        <v>7531000000</v>
      </c>
      <c r="F33" s="350" t="str">
        <f>+수입!F33</f>
        <v> 수익용 예금 인출(카일룸 매각대금)4,000,000,000, (금산 매각대금) 3,531,000,000</v>
      </c>
      <c r="G33" s="353"/>
      <c r="H33" s="353"/>
      <c r="I33" s="354"/>
    </row>
    <row r="34" spans="1:9" ht="19.5" customHeight="1">
      <c r="A34" s="24"/>
      <c r="B34" s="61" t="s">
        <v>16</v>
      </c>
      <c r="C34" s="116">
        <f>수입!C34</f>
        <v>0</v>
      </c>
      <c r="D34" s="117">
        <f>+수입!D34</f>
        <v>0</v>
      </c>
      <c r="E34" s="118">
        <f t="shared" si="0"/>
        <v>0</v>
      </c>
      <c r="F34" s="350">
        <f>+수입!F34</f>
        <v>0</v>
      </c>
      <c r="G34" s="353"/>
      <c r="H34" s="353"/>
      <c r="I34" s="354"/>
    </row>
    <row r="35" spans="1:9" ht="19.5" customHeight="1">
      <c r="A35" s="17" t="s">
        <v>17</v>
      </c>
      <c r="B35" s="60"/>
      <c r="C35" s="113">
        <f>수입!C35</f>
        <v>0</v>
      </c>
      <c r="D35" s="114">
        <f>+수입!D35</f>
        <v>0</v>
      </c>
      <c r="E35" s="115">
        <f t="shared" si="0"/>
        <v>0</v>
      </c>
      <c r="F35" s="350">
        <f>+수입!F35</f>
        <v>0</v>
      </c>
      <c r="G35" s="353"/>
      <c r="H35" s="353"/>
      <c r="I35" s="354"/>
    </row>
    <row r="36" spans="1:9" ht="19.5" customHeight="1">
      <c r="A36" s="20" t="s">
        <v>18</v>
      </c>
      <c r="B36" s="61"/>
      <c r="C36" s="113">
        <f>수입!C36</f>
        <v>0</v>
      </c>
      <c r="D36" s="114">
        <f>+수입!D36</f>
        <v>0</v>
      </c>
      <c r="E36" s="118">
        <f t="shared" si="0"/>
        <v>0</v>
      </c>
      <c r="F36" s="350">
        <f>+수입!F36</f>
        <v>0</v>
      </c>
      <c r="G36" s="353"/>
      <c r="H36" s="353"/>
      <c r="I36" s="354"/>
    </row>
    <row r="37" spans="1:9" ht="19.5" customHeight="1">
      <c r="A37" s="21"/>
      <c r="B37" s="61" t="s">
        <v>19</v>
      </c>
      <c r="C37" s="116">
        <f>수입!C37</f>
        <v>0</v>
      </c>
      <c r="D37" s="117">
        <f>+수입!D37</f>
        <v>0</v>
      </c>
      <c r="E37" s="118">
        <f t="shared" si="0"/>
        <v>0</v>
      </c>
      <c r="F37" s="350">
        <f>+수입!F37</f>
        <v>0</v>
      </c>
      <c r="G37" s="353"/>
      <c r="H37" s="353"/>
      <c r="I37" s="354"/>
    </row>
    <row r="38" spans="1:9" ht="19.5" customHeight="1">
      <c r="A38" s="25"/>
      <c r="B38" s="61" t="s">
        <v>20</v>
      </c>
      <c r="C38" s="116">
        <f>수입!C38</f>
        <v>0</v>
      </c>
      <c r="D38" s="117">
        <f>+수입!D38</f>
        <v>0</v>
      </c>
      <c r="E38" s="118">
        <f t="shared" si="0"/>
        <v>0</v>
      </c>
      <c r="F38" s="350">
        <f>+수입!F38</f>
        <v>0</v>
      </c>
      <c r="G38" s="353"/>
      <c r="H38" s="353"/>
      <c r="I38" s="354"/>
    </row>
    <row r="39" spans="1:9" ht="19.5" customHeight="1">
      <c r="A39" s="25"/>
      <c r="B39" s="61" t="s">
        <v>21</v>
      </c>
      <c r="C39" s="116">
        <f>수입!C39</f>
        <v>0</v>
      </c>
      <c r="D39" s="117">
        <f>+수입!D39</f>
        <v>0</v>
      </c>
      <c r="E39" s="118">
        <f t="shared" si="0"/>
        <v>0</v>
      </c>
      <c r="F39" s="350">
        <f>+수입!F39</f>
        <v>0</v>
      </c>
      <c r="G39" s="353"/>
      <c r="H39" s="353"/>
      <c r="I39" s="354"/>
    </row>
    <row r="40" spans="1:9" ht="19.5" customHeight="1">
      <c r="A40" s="25"/>
      <c r="B40" s="61" t="s">
        <v>22</v>
      </c>
      <c r="C40" s="116">
        <f>수입!C40</f>
        <v>0</v>
      </c>
      <c r="D40" s="117">
        <f>+수입!D40</f>
        <v>0</v>
      </c>
      <c r="E40" s="118">
        <f t="shared" si="0"/>
        <v>0</v>
      </c>
      <c r="F40" s="350">
        <f>+수입!F40</f>
        <v>0</v>
      </c>
      <c r="G40" s="353"/>
      <c r="H40" s="353"/>
      <c r="I40" s="354"/>
    </row>
    <row r="41" spans="1:9" ht="27.75" customHeight="1">
      <c r="A41" s="24"/>
      <c r="B41" s="61" t="s">
        <v>23</v>
      </c>
      <c r="C41" s="116">
        <f>수입!C41</f>
        <v>0</v>
      </c>
      <c r="D41" s="117">
        <f>+수입!D41</f>
        <v>0</v>
      </c>
      <c r="E41" s="118">
        <f t="shared" si="0"/>
        <v>0</v>
      </c>
      <c r="F41" s="350">
        <f>+수입!F41</f>
        <v>0</v>
      </c>
      <c r="G41" s="353"/>
      <c r="H41" s="353"/>
      <c r="I41" s="354"/>
    </row>
    <row r="42" spans="1:9" ht="19.5" customHeight="1">
      <c r="A42" s="26" t="s">
        <v>24</v>
      </c>
      <c r="B42" s="62"/>
      <c r="C42" s="113">
        <f>SUM(C43)</f>
        <v>0</v>
      </c>
      <c r="D42" s="114">
        <f>+수입!D42</f>
        <v>0</v>
      </c>
      <c r="E42" s="115">
        <f t="shared" si="0"/>
        <v>0</v>
      </c>
      <c r="F42" s="350">
        <f>+수입!F42</f>
        <v>0</v>
      </c>
      <c r="G42" s="353"/>
      <c r="H42" s="353"/>
      <c r="I42" s="354"/>
    </row>
    <row r="43" spans="1:9" ht="19.5" customHeight="1">
      <c r="A43" s="20" t="s">
        <v>25</v>
      </c>
      <c r="B43" s="61"/>
      <c r="C43" s="121">
        <f>SUM(C44)</f>
        <v>0</v>
      </c>
      <c r="D43" s="114">
        <f>+수입!D43</f>
        <v>0</v>
      </c>
      <c r="E43" s="123">
        <f t="shared" si="0"/>
        <v>0</v>
      </c>
      <c r="F43" s="350">
        <f>+수입!F43</f>
        <v>0</v>
      </c>
      <c r="G43" s="353"/>
      <c r="H43" s="353"/>
      <c r="I43" s="354"/>
    </row>
    <row r="44" spans="1:9" ht="19.5" customHeight="1">
      <c r="A44" s="21"/>
      <c r="B44" s="61" t="s">
        <v>26</v>
      </c>
      <c r="C44" s="119">
        <v>0</v>
      </c>
      <c r="D44" s="117">
        <f>+수입!D44</f>
        <v>0</v>
      </c>
      <c r="E44" s="118">
        <f t="shared" si="0"/>
        <v>0</v>
      </c>
      <c r="F44" s="350">
        <f>+수입!F44</f>
        <v>0</v>
      </c>
      <c r="G44" s="353"/>
      <c r="H44" s="353"/>
      <c r="I44" s="354"/>
    </row>
    <row r="45" spans="1:9" ht="21" customHeight="1">
      <c r="A45" s="17" t="s">
        <v>27</v>
      </c>
      <c r="B45" s="60"/>
      <c r="C45" s="121">
        <f>SUM(C46+C49)</f>
        <v>0</v>
      </c>
      <c r="D45" s="117">
        <f>+수입!D45</f>
        <v>0</v>
      </c>
      <c r="E45" s="125">
        <f t="shared" si="0"/>
        <v>0</v>
      </c>
      <c r="F45" s="350">
        <f>+수입!F45</f>
        <v>0</v>
      </c>
      <c r="G45" s="353"/>
      <c r="H45" s="353"/>
      <c r="I45" s="354"/>
    </row>
    <row r="46" spans="1:9" ht="21" customHeight="1">
      <c r="A46" s="20" t="s">
        <v>28</v>
      </c>
      <c r="B46" s="61"/>
      <c r="C46" s="119">
        <f>SUM(C47:C48)</f>
        <v>0</v>
      </c>
      <c r="D46" s="117">
        <f>+수입!D46</f>
        <v>0</v>
      </c>
      <c r="E46" s="123">
        <f t="shared" si="0"/>
        <v>0</v>
      </c>
      <c r="F46" s="350">
        <f>+수입!F46</f>
        <v>0</v>
      </c>
      <c r="G46" s="353"/>
      <c r="H46" s="353"/>
      <c r="I46" s="354"/>
    </row>
    <row r="47" spans="1:9" ht="21" customHeight="1">
      <c r="A47" s="39"/>
      <c r="B47" s="64" t="s">
        <v>29</v>
      </c>
      <c r="C47" s="126">
        <v>0</v>
      </c>
      <c r="D47" s="127">
        <f>+수입!D47</f>
        <v>0</v>
      </c>
      <c r="E47" s="128">
        <f t="shared" si="0"/>
        <v>0</v>
      </c>
      <c r="F47" s="355">
        <f>+수입!F47</f>
        <v>0</v>
      </c>
      <c r="G47" s="356"/>
      <c r="H47" s="356"/>
      <c r="I47" s="357"/>
    </row>
    <row r="48" spans="1:9" ht="21" customHeight="1">
      <c r="A48" s="24"/>
      <c r="B48" s="62" t="s">
        <v>30</v>
      </c>
      <c r="C48" s="116">
        <v>0</v>
      </c>
      <c r="D48" s="117">
        <f>+수입!D48</f>
        <v>0</v>
      </c>
      <c r="E48" s="118">
        <f t="shared" si="0"/>
        <v>0</v>
      </c>
      <c r="F48" s="358">
        <f>+수입!F48</f>
        <v>0</v>
      </c>
      <c r="G48" s="359"/>
      <c r="H48" s="359"/>
      <c r="I48" s="360"/>
    </row>
    <row r="49" spans="1:9" ht="21" customHeight="1">
      <c r="A49" s="20" t="s">
        <v>31</v>
      </c>
      <c r="B49" s="61"/>
      <c r="C49" s="121">
        <f>SUM(C50:C51)</f>
        <v>0</v>
      </c>
      <c r="D49" s="114">
        <f>+수입!D49</f>
        <v>0</v>
      </c>
      <c r="E49" s="118">
        <f t="shared" si="0"/>
        <v>0</v>
      </c>
      <c r="F49" s="350">
        <f>+수입!F49</f>
        <v>0</v>
      </c>
      <c r="G49" s="353"/>
      <c r="H49" s="353"/>
      <c r="I49" s="354"/>
    </row>
    <row r="50" spans="1:9" ht="21" customHeight="1">
      <c r="A50" s="21"/>
      <c r="B50" s="61" t="s">
        <v>32</v>
      </c>
      <c r="C50" s="119">
        <v>0</v>
      </c>
      <c r="D50" s="117">
        <f>+수입!D50</f>
        <v>0</v>
      </c>
      <c r="E50" s="118">
        <f t="shared" si="0"/>
        <v>0</v>
      </c>
      <c r="F50" s="350">
        <f>+수입!F50</f>
        <v>0</v>
      </c>
      <c r="G50" s="353"/>
      <c r="H50" s="353"/>
      <c r="I50" s="354"/>
    </row>
    <row r="51" spans="1:9" ht="21" customHeight="1">
      <c r="A51" s="24"/>
      <c r="B51" s="61" t="s">
        <v>33</v>
      </c>
      <c r="C51" s="119">
        <v>0</v>
      </c>
      <c r="D51" s="117">
        <f>+수입!D51</f>
        <v>0</v>
      </c>
      <c r="E51" s="118">
        <f t="shared" si="0"/>
        <v>0</v>
      </c>
      <c r="F51" s="350">
        <f>+수입!F51</f>
        <v>0</v>
      </c>
      <c r="G51" s="353"/>
      <c r="H51" s="353"/>
      <c r="I51" s="354"/>
    </row>
    <row r="52" spans="1:9" ht="21" customHeight="1">
      <c r="A52" s="26" t="s">
        <v>152</v>
      </c>
      <c r="B52" s="62"/>
      <c r="C52" s="113">
        <f>C53</f>
        <v>0</v>
      </c>
      <c r="D52" s="114">
        <f>+수입!D52</f>
        <v>0</v>
      </c>
      <c r="E52" s="115">
        <f t="shared" si="0"/>
        <v>0</v>
      </c>
      <c r="F52" s="350">
        <f>+수입!F52</f>
        <v>0</v>
      </c>
      <c r="G52" s="353"/>
      <c r="H52" s="353"/>
      <c r="I52" s="354"/>
    </row>
    <row r="53" spans="1:9" ht="21" customHeight="1">
      <c r="A53" s="24" t="s">
        <v>153</v>
      </c>
      <c r="B53" s="62"/>
      <c r="C53" s="113">
        <f>C54</f>
        <v>0</v>
      </c>
      <c r="D53" s="114">
        <f>+수입!D53</f>
        <v>0</v>
      </c>
      <c r="E53" s="118">
        <f t="shared" si="0"/>
        <v>0</v>
      </c>
      <c r="F53" s="350">
        <f>+수입!F53</f>
        <v>0</v>
      </c>
      <c r="G53" s="353"/>
      <c r="H53" s="353"/>
      <c r="I53" s="354"/>
    </row>
    <row r="54" spans="1:9" ht="21" customHeight="1">
      <c r="A54" s="24"/>
      <c r="B54" s="62" t="s">
        <v>174</v>
      </c>
      <c r="C54" s="116">
        <v>0</v>
      </c>
      <c r="D54" s="117">
        <f>+수입!D54</f>
        <v>0</v>
      </c>
      <c r="E54" s="118">
        <f>C54-D54</f>
        <v>0</v>
      </c>
      <c r="F54" s="355">
        <f>+수입!F54</f>
        <v>0</v>
      </c>
      <c r="G54" s="356"/>
      <c r="H54" s="356"/>
      <c r="I54" s="357"/>
    </row>
    <row r="55" spans="1:9" ht="21" customHeight="1">
      <c r="A55" s="35" t="s">
        <v>34</v>
      </c>
      <c r="B55" s="65"/>
      <c r="C55" s="129">
        <f>수입!C55</f>
        <v>33734329256</v>
      </c>
      <c r="D55" s="130">
        <f>+수입!D55</f>
        <v>38610462504</v>
      </c>
      <c r="E55" s="131">
        <f t="shared" si="0"/>
        <v>-4876133248</v>
      </c>
      <c r="F55" s="67" t="s">
        <v>198</v>
      </c>
      <c r="G55" s="40">
        <f>C55</f>
        <v>33734329256</v>
      </c>
      <c r="H55" s="36"/>
      <c r="I55" s="37"/>
    </row>
    <row r="56" spans="1:9" s="51" customFormat="1" ht="21" customHeight="1">
      <c r="A56" s="21" t="s">
        <v>175</v>
      </c>
      <c r="B56" s="50"/>
      <c r="C56" s="132">
        <f>수입!C56</f>
        <v>40387083864</v>
      </c>
      <c r="D56" s="133">
        <f>+수입!D56</f>
        <v>38610462504</v>
      </c>
      <c r="E56" s="134"/>
      <c r="F56" s="340"/>
      <c r="G56" s="325"/>
      <c r="H56" s="325"/>
      <c r="I56" s="341"/>
    </row>
    <row r="57" spans="1:9" s="51" customFormat="1" ht="21" customHeight="1">
      <c r="A57" s="49"/>
      <c r="B57" s="50" t="s">
        <v>176</v>
      </c>
      <c r="C57" s="135">
        <f>수입!C57</f>
        <v>36543302408</v>
      </c>
      <c r="D57" s="136">
        <f>+수입!D57</f>
        <v>38610462504</v>
      </c>
      <c r="E57" s="134"/>
      <c r="F57" s="340"/>
      <c r="G57" s="325"/>
      <c r="H57" s="325"/>
      <c r="I57" s="341"/>
    </row>
    <row r="58" spans="1:9" s="51" customFormat="1" ht="21" customHeight="1">
      <c r="A58" s="52"/>
      <c r="B58" s="50" t="s">
        <v>154</v>
      </c>
      <c r="C58" s="135">
        <f>수입!C58</f>
        <v>3843781456</v>
      </c>
      <c r="D58" s="136">
        <v>0</v>
      </c>
      <c r="E58" s="134"/>
      <c r="F58" s="340"/>
      <c r="G58" s="325"/>
      <c r="H58" s="325"/>
      <c r="I58" s="341"/>
    </row>
    <row r="59" spans="1:9" s="51" customFormat="1" ht="21" customHeight="1">
      <c r="A59" s="21" t="s">
        <v>178</v>
      </c>
      <c r="B59" s="50"/>
      <c r="C59" s="132">
        <f>수입!C59</f>
        <v>6652754608</v>
      </c>
      <c r="D59" s="133">
        <v>0</v>
      </c>
      <c r="E59" s="134"/>
      <c r="F59" s="340"/>
      <c r="G59" s="325"/>
      <c r="H59" s="325"/>
      <c r="I59" s="341"/>
    </row>
    <row r="60" spans="1:9" s="51" customFormat="1" ht="21" customHeight="1">
      <c r="A60" s="49"/>
      <c r="B60" s="50" t="s">
        <v>179</v>
      </c>
      <c r="C60" s="135">
        <f>수입!C60</f>
        <v>1919957886</v>
      </c>
      <c r="D60" s="136">
        <v>0</v>
      </c>
      <c r="E60" s="134"/>
      <c r="F60" s="340"/>
      <c r="G60" s="325"/>
      <c r="H60" s="325"/>
      <c r="I60" s="341"/>
    </row>
    <row r="61" spans="1:9" s="51" customFormat="1" ht="21" customHeight="1">
      <c r="A61" s="53"/>
      <c r="B61" s="50" t="s">
        <v>180</v>
      </c>
      <c r="C61" s="135">
        <v>0</v>
      </c>
      <c r="D61" s="136">
        <v>0</v>
      </c>
      <c r="E61" s="134"/>
      <c r="F61" s="340"/>
      <c r="G61" s="325"/>
      <c r="H61" s="325"/>
      <c r="I61" s="341"/>
    </row>
    <row r="62" spans="1:9" s="51" customFormat="1" ht="21" customHeight="1">
      <c r="A62" s="53"/>
      <c r="B62" s="50" t="s">
        <v>181</v>
      </c>
      <c r="C62" s="135">
        <f>수입!C62</f>
        <v>4732796722</v>
      </c>
      <c r="D62" s="136">
        <v>0</v>
      </c>
      <c r="E62" s="134"/>
      <c r="F62" s="340"/>
      <c r="G62" s="325"/>
      <c r="H62" s="325"/>
      <c r="I62" s="341"/>
    </row>
    <row r="63" spans="1:9" ht="21" customHeight="1">
      <c r="A63" s="27" t="s">
        <v>35</v>
      </c>
      <c r="B63" s="66"/>
      <c r="C63" s="137">
        <f>C7+C18+C26+C35+C42+C45+C55</f>
        <v>57272232511</v>
      </c>
      <c r="D63" s="138">
        <f>D7+D18+D26+D35+D42+D45+D55</f>
        <v>50652959164</v>
      </c>
      <c r="E63" s="139">
        <f t="shared" si="0"/>
        <v>6619273347</v>
      </c>
      <c r="F63" s="342"/>
      <c r="G63" s="343"/>
      <c r="H63" s="343"/>
      <c r="I63" s="344"/>
    </row>
    <row r="64" spans="3:5" ht="13.5">
      <c r="C64" s="38"/>
      <c r="D64" s="38"/>
      <c r="E64" s="28"/>
    </row>
    <row r="65" ht="13.5">
      <c r="C65" s="76">
        <f>C56-C59</f>
        <v>33734329256</v>
      </c>
    </row>
    <row r="67" ht="13.5">
      <c r="C67" s="38">
        <f>C55-C65</f>
        <v>0</v>
      </c>
    </row>
  </sheetData>
  <sheetProtection/>
  <mergeCells count="62">
    <mergeCell ref="F63:I63"/>
    <mergeCell ref="A1:I1"/>
    <mergeCell ref="A2:I2"/>
    <mergeCell ref="F57:I57"/>
    <mergeCell ref="F58:I58"/>
    <mergeCell ref="F59:I59"/>
    <mergeCell ref="F60:I60"/>
    <mergeCell ref="F61:I61"/>
    <mergeCell ref="F62:I62"/>
    <mergeCell ref="F50:I50"/>
    <mergeCell ref="F51:I51"/>
    <mergeCell ref="F52:I52"/>
    <mergeCell ref="F53:I53"/>
    <mergeCell ref="F54:I54"/>
    <mergeCell ref="F56:I56"/>
    <mergeCell ref="F44:I44"/>
    <mergeCell ref="F45:I45"/>
    <mergeCell ref="F46:I46"/>
    <mergeCell ref="F47:I47"/>
    <mergeCell ref="F48:I48"/>
    <mergeCell ref="F49:I49"/>
    <mergeCell ref="F38:I38"/>
    <mergeCell ref="F39:I39"/>
    <mergeCell ref="F40:I40"/>
    <mergeCell ref="F41:I41"/>
    <mergeCell ref="F42:I42"/>
    <mergeCell ref="F43:I43"/>
    <mergeCell ref="F31:I31"/>
    <mergeCell ref="F32:I32"/>
    <mergeCell ref="F34:I34"/>
    <mergeCell ref="F35:I35"/>
    <mergeCell ref="F36:I36"/>
    <mergeCell ref="F37:I37"/>
    <mergeCell ref="F33:I33"/>
    <mergeCell ref="F25:I25"/>
    <mergeCell ref="F26:I26"/>
    <mergeCell ref="F27:I27"/>
    <mergeCell ref="F28:I28"/>
    <mergeCell ref="F29:I29"/>
    <mergeCell ref="F30:I30"/>
    <mergeCell ref="F19:I19"/>
    <mergeCell ref="F20:I20"/>
    <mergeCell ref="F21:I21"/>
    <mergeCell ref="F22:I22"/>
    <mergeCell ref="F23:I23"/>
    <mergeCell ref="F24:I24"/>
    <mergeCell ref="F14:I14"/>
    <mergeCell ref="F15:I15"/>
    <mergeCell ref="F16:I16"/>
    <mergeCell ref="F17:I17"/>
    <mergeCell ref="F18:I18"/>
    <mergeCell ref="F13:I13"/>
    <mergeCell ref="C5:C6"/>
    <mergeCell ref="D5:D6"/>
    <mergeCell ref="E5:E6"/>
    <mergeCell ref="F5:I6"/>
    <mergeCell ref="F12:I12"/>
    <mergeCell ref="F7:I7"/>
    <mergeCell ref="F8:I8"/>
    <mergeCell ref="F9:I9"/>
    <mergeCell ref="F10:I10"/>
    <mergeCell ref="F11:I11"/>
  </mergeCells>
  <printOptions/>
  <pageMargins left="0.1968503937007874" right="0.1968503937007874" top="0.9448818897637796" bottom="0.31496062992125984" header="0.6692913385826772" footer="0.2362204724409449"/>
  <pageSetup fitToHeight="999" fitToWidth="1"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sheetPr>
    <tabColor rgb="FFFF0000"/>
  </sheetPr>
  <dimension ref="A1:O103"/>
  <sheetViews>
    <sheetView showGridLines="0" zoomScalePageLayoutView="0" workbookViewId="0" topLeftCell="A1">
      <pane ySplit="4" topLeftCell="A29" activePane="bottomLeft" state="frozen"/>
      <selection pane="topLeft" activeCell="A1" sqref="A1"/>
      <selection pane="bottomLeft" activeCell="B36" sqref="B36:B42"/>
    </sheetView>
  </sheetViews>
  <sheetFormatPr defaultColWidth="8.88671875" defaultRowHeight="13.5"/>
  <cols>
    <col min="1" max="1" width="14.10546875" style="2" customWidth="1"/>
    <col min="2" max="2" width="17.3359375" style="2" customWidth="1"/>
    <col min="3" max="5" width="15.77734375" style="2" customWidth="1"/>
    <col min="6" max="6" width="12.99609375" style="2" customWidth="1"/>
    <col min="7" max="7" width="9.5546875" style="2" customWidth="1"/>
    <col min="8" max="8" width="8.88671875" style="2" customWidth="1"/>
    <col min="9" max="9" width="22.21484375" style="2" customWidth="1"/>
    <col min="10" max="16384" width="8.88671875" style="2" customWidth="1"/>
  </cols>
  <sheetData>
    <row r="1" spans="1:5" ht="19.5" customHeight="1">
      <c r="A1" s="3" t="s">
        <v>113</v>
      </c>
      <c r="B1" s="4"/>
      <c r="C1" s="4"/>
      <c r="D1" s="4"/>
      <c r="E1" s="4"/>
    </row>
    <row r="2" spans="1:9" ht="19.5" customHeight="1">
      <c r="A2" s="29" t="s">
        <v>117</v>
      </c>
      <c r="B2" s="30"/>
      <c r="C2" s="31"/>
      <c r="D2" s="31"/>
      <c r="E2" s="31"/>
      <c r="F2" s="31"/>
      <c r="G2" s="31"/>
      <c r="H2" s="31"/>
      <c r="I2" s="6" t="s">
        <v>191</v>
      </c>
    </row>
    <row r="3" spans="1:9" ht="19.5" customHeight="1">
      <c r="A3" s="7" t="s">
        <v>114</v>
      </c>
      <c r="B3" s="80" t="s">
        <v>3</v>
      </c>
      <c r="C3" s="361" t="s">
        <v>115</v>
      </c>
      <c r="D3" s="330" t="s">
        <v>116</v>
      </c>
      <c r="E3" s="363" t="s">
        <v>0</v>
      </c>
      <c r="F3" s="365" t="s">
        <v>1</v>
      </c>
      <c r="G3" s="366"/>
      <c r="H3" s="366"/>
      <c r="I3" s="367"/>
    </row>
    <row r="4" spans="1:9" ht="19.5" customHeight="1">
      <c r="A4" s="8" t="s">
        <v>2</v>
      </c>
      <c r="B4" s="77" t="s">
        <v>3</v>
      </c>
      <c r="C4" s="362"/>
      <c r="D4" s="331"/>
      <c r="E4" s="364"/>
      <c r="F4" s="368"/>
      <c r="G4" s="369"/>
      <c r="H4" s="369"/>
      <c r="I4" s="370"/>
    </row>
    <row r="5" spans="1:9" ht="18.75" customHeight="1">
      <c r="A5" s="26" t="s">
        <v>127</v>
      </c>
      <c r="B5" s="81"/>
      <c r="C5" s="274">
        <f>SUM(C6)</f>
        <v>1370000000</v>
      </c>
      <c r="D5" s="156">
        <f>SUM(D6)</f>
        <v>1236000000</v>
      </c>
      <c r="E5" s="91">
        <f aca="true" t="shared" si="0" ref="E5:E35">C5-D5</f>
        <v>134000000</v>
      </c>
      <c r="F5" s="340"/>
      <c r="G5" s="325"/>
      <c r="H5" s="325"/>
      <c r="I5" s="341"/>
    </row>
    <row r="6" spans="1:9" ht="18.75" customHeight="1">
      <c r="A6" s="20" t="s">
        <v>128</v>
      </c>
      <c r="B6" s="82"/>
      <c r="C6" s="92">
        <f>SUM(C7:C13)</f>
        <v>1370000000</v>
      </c>
      <c r="D6" s="158">
        <f>SUM(D7:D13)</f>
        <v>1236000000</v>
      </c>
      <c r="E6" s="93">
        <f t="shared" si="0"/>
        <v>134000000</v>
      </c>
      <c r="F6" s="340"/>
      <c r="G6" s="325"/>
      <c r="H6" s="325"/>
      <c r="I6" s="341"/>
    </row>
    <row r="7" spans="1:9" ht="18.75" customHeight="1">
      <c r="A7" s="21"/>
      <c r="B7" s="83" t="s">
        <v>36</v>
      </c>
      <c r="C7" s="92">
        <v>760000000</v>
      </c>
      <c r="D7" s="158">
        <v>680000000</v>
      </c>
      <c r="E7" s="93">
        <f t="shared" si="0"/>
        <v>80000000</v>
      </c>
      <c r="F7" s="32" t="s">
        <v>300</v>
      </c>
      <c r="G7" s="32">
        <f>+I7/12</f>
        <v>63333333.333333336</v>
      </c>
      <c r="H7" s="32">
        <v>12</v>
      </c>
      <c r="I7" s="33">
        <f>+C7</f>
        <v>760000000</v>
      </c>
    </row>
    <row r="8" spans="1:9" ht="18.75" customHeight="1">
      <c r="A8" s="25"/>
      <c r="B8" s="82" t="s">
        <v>37</v>
      </c>
      <c r="C8" s="92">
        <v>0</v>
      </c>
      <c r="D8" s="158">
        <v>0</v>
      </c>
      <c r="E8" s="93">
        <f t="shared" si="0"/>
        <v>0</v>
      </c>
      <c r="F8" s="18"/>
      <c r="G8" s="32">
        <f>+I8/12</f>
        <v>0</v>
      </c>
      <c r="H8" s="18">
        <v>12</v>
      </c>
      <c r="I8" s="33">
        <f>+C8</f>
        <v>0</v>
      </c>
    </row>
    <row r="9" spans="1:9" ht="18.75" customHeight="1">
      <c r="A9" s="25"/>
      <c r="B9" s="83" t="s">
        <v>38</v>
      </c>
      <c r="C9" s="92">
        <v>480000000</v>
      </c>
      <c r="D9" s="158">
        <v>480000000</v>
      </c>
      <c r="E9" s="93">
        <f t="shared" si="0"/>
        <v>0</v>
      </c>
      <c r="F9" s="32"/>
      <c r="G9" s="32">
        <f>+I9/12</f>
        <v>40000000</v>
      </c>
      <c r="H9" s="32">
        <v>12</v>
      </c>
      <c r="I9" s="33">
        <f>+C9</f>
        <v>480000000</v>
      </c>
    </row>
    <row r="10" spans="1:9" ht="18.75" customHeight="1">
      <c r="A10" s="25"/>
      <c r="B10" s="82" t="s">
        <v>39</v>
      </c>
      <c r="C10" s="92">
        <v>100000000</v>
      </c>
      <c r="D10" s="158">
        <v>70000000</v>
      </c>
      <c r="E10" s="93">
        <f t="shared" si="0"/>
        <v>30000000</v>
      </c>
      <c r="F10" s="32" t="s">
        <v>202</v>
      </c>
      <c r="G10" s="32">
        <f>+I10/12</f>
        <v>8333333.333333333</v>
      </c>
      <c r="H10" s="32">
        <v>12</v>
      </c>
      <c r="I10" s="33">
        <f>+C10</f>
        <v>100000000</v>
      </c>
    </row>
    <row r="11" spans="1:9" ht="18.75" customHeight="1">
      <c r="A11" s="25"/>
      <c r="B11" s="82" t="s">
        <v>129</v>
      </c>
      <c r="C11" s="92">
        <v>0</v>
      </c>
      <c r="D11" s="158">
        <v>0</v>
      </c>
      <c r="E11" s="93">
        <f t="shared" si="0"/>
        <v>0</v>
      </c>
      <c r="F11" s="340"/>
      <c r="G11" s="325"/>
      <c r="H11" s="325"/>
      <c r="I11" s="341"/>
    </row>
    <row r="12" spans="1:9" ht="18.75" customHeight="1">
      <c r="A12" s="25"/>
      <c r="B12" s="82" t="s">
        <v>40</v>
      </c>
      <c r="C12" s="92">
        <v>0</v>
      </c>
      <c r="D12" s="158">
        <v>0</v>
      </c>
      <c r="E12" s="93">
        <f t="shared" si="0"/>
        <v>0</v>
      </c>
      <c r="F12" s="340"/>
      <c r="G12" s="325"/>
      <c r="H12" s="325"/>
      <c r="I12" s="341"/>
    </row>
    <row r="13" spans="1:9" ht="18.75" customHeight="1">
      <c r="A13" s="24"/>
      <c r="B13" s="82" t="s">
        <v>41</v>
      </c>
      <c r="C13" s="92">
        <v>30000000</v>
      </c>
      <c r="D13" s="158">
        <v>6000000</v>
      </c>
      <c r="E13" s="93">
        <f t="shared" si="0"/>
        <v>24000000</v>
      </c>
      <c r="F13" s="340" t="s">
        <v>301</v>
      </c>
      <c r="G13" s="325"/>
      <c r="H13" s="325"/>
      <c r="I13" s="341"/>
    </row>
    <row r="14" spans="1:9" ht="18.75" customHeight="1">
      <c r="A14" s="17" t="s">
        <v>42</v>
      </c>
      <c r="B14" s="84"/>
      <c r="C14" s="275">
        <f>SUM(C15+C22+C32)</f>
        <v>3010553200</v>
      </c>
      <c r="D14" s="159">
        <f>SUM(D15+D22+D32)</f>
        <v>2890053200</v>
      </c>
      <c r="E14" s="91">
        <f t="shared" si="0"/>
        <v>120500000</v>
      </c>
      <c r="F14" s="340"/>
      <c r="G14" s="325"/>
      <c r="H14" s="325"/>
      <c r="I14" s="341"/>
    </row>
    <row r="15" spans="1:9" ht="18.75" customHeight="1">
      <c r="A15" s="20" t="s">
        <v>43</v>
      </c>
      <c r="B15" s="82"/>
      <c r="C15" s="92">
        <f>SUM(C16:C21)</f>
        <v>63000000</v>
      </c>
      <c r="D15" s="158">
        <f>SUM(D16:D21)</f>
        <v>63000000</v>
      </c>
      <c r="E15" s="93">
        <f t="shared" si="0"/>
        <v>0</v>
      </c>
      <c r="F15" s="340"/>
      <c r="G15" s="325"/>
      <c r="H15" s="325"/>
      <c r="I15" s="341"/>
    </row>
    <row r="16" spans="1:9" ht="18.75" customHeight="1">
      <c r="A16" s="21"/>
      <c r="B16" s="82" t="s">
        <v>44</v>
      </c>
      <c r="C16" s="92">
        <v>0</v>
      </c>
      <c r="D16" s="158">
        <v>0</v>
      </c>
      <c r="E16" s="93">
        <f t="shared" si="0"/>
        <v>0</v>
      </c>
      <c r="F16" s="340"/>
      <c r="G16" s="325"/>
      <c r="H16" s="325"/>
      <c r="I16" s="341"/>
    </row>
    <row r="17" spans="1:9" ht="18.75" customHeight="1">
      <c r="A17" s="25"/>
      <c r="B17" s="82" t="s">
        <v>45</v>
      </c>
      <c r="C17" s="92">
        <v>0</v>
      </c>
      <c r="D17" s="158">
        <v>0</v>
      </c>
      <c r="E17" s="93">
        <f t="shared" si="0"/>
        <v>0</v>
      </c>
      <c r="F17" s="340"/>
      <c r="G17" s="325"/>
      <c r="H17" s="325"/>
      <c r="I17" s="341"/>
    </row>
    <row r="18" spans="1:9" ht="18.75" customHeight="1">
      <c r="A18" s="25"/>
      <c r="B18" s="82" t="s">
        <v>130</v>
      </c>
      <c r="C18" s="92">
        <v>0</v>
      </c>
      <c r="D18" s="158">
        <v>0</v>
      </c>
      <c r="E18" s="93">
        <f t="shared" si="0"/>
        <v>0</v>
      </c>
      <c r="F18" s="340"/>
      <c r="G18" s="325"/>
      <c r="H18" s="325"/>
      <c r="I18" s="341"/>
    </row>
    <row r="19" spans="1:9" ht="18.75" customHeight="1">
      <c r="A19" s="25"/>
      <c r="B19" s="82" t="s">
        <v>46</v>
      </c>
      <c r="C19" s="92">
        <v>20000000</v>
      </c>
      <c r="D19" s="158">
        <v>20000000</v>
      </c>
      <c r="E19" s="93">
        <f t="shared" si="0"/>
        <v>0</v>
      </c>
      <c r="F19" s="340" t="s">
        <v>207</v>
      </c>
      <c r="G19" s="325"/>
      <c r="H19" s="325"/>
      <c r="I19" s="341"/>
    </row>
    <row r="20" spans="1:9" ht="18.75" customHeight="1">
      <c r="A20" s="25"/>
      <c r="B20" s="236" t="s">
        <v>290</v>
      </c>
      <c r="C20" s="92">
        <v>40000000</v>
      </c>
      <c r="D20" s="158">
        <v>40000000</v>
      </c>
      <c r="E20" s="93">
        <f t="shared" si="0"/>
        <v>0</v>
      </c>
      <c r="F20" s="376" t="s">
        <v>308</v>
      </c>
      <c r="G20" s="377"/>
      <c r="H20" s="377"/>
      <c r="I20" s="378"/>
    </row>
    <row r="21" spans="1:9" ht="18.75" customHeight="1">
      <c r="A21" s="24"/>
      <c r="B21" s="82" t="s">
        <v>48</v>
      </c>
      <c r="C21" s="92">
        <v>3000000</v>
      </c>
      <c r="D21" s="158">
        <v>3000000</v>
      </c>
      <c r="E21" s="93">
        <f t="shared" si="0"/>
        <v>0</v>
      </c>
      <c r="F21" s="340"/>
      <c r="G21" s="325"/>
      <c r="H21" s="325"/>
      <c r="I21" s="341"/>
    </row>
    <row r="22" spans="1:9" ht="21.75" customHeight="1">
      <c r="A22" s="20" t="s">
        <v>49</v>
      </c>
      <c r="B22" s="82"/>
      <c r="C22" s="92">
        <f>SUM(C23:C31)</f>
        <v>2194553200</v>
      </c>
      <c r="D22" s="158">
        <f>SUM(D23:D31)</f>
        <v>2184053200</v>
      </c>
      <c r="E22" s="93">
        <f t="shared" si="0"/>
        <v>10500000</v>
      </c>
      <c r="F22" s="340"/>
      <c r="G22" s="325"/>
      <c r="H22" s="325"/>
      <c r="I22" s="341"/>
    </row>
    <row r="23" spans="1:9" ht="21.75" customHeight="1">
      <c r="A23" s="21"/>
      <c r="B23" s="82" t="s">
        <v>50</v>
      </c>
      <c r="C23" s="92">
        <v>50000000</v>
      </c>
      <c r="D23" s="158">
        <v>100000000</v>
      </c>
      <c r="E23" s="94">
        <f t="shared" si="0"/>
        <v>-50000000</v>
      </c>
      <c r="F23" s="18" t="s">
        <v>203</v>
      </c>
      <c r="G23" s="18">
        <f>+I23/H23</f>
        <v>4166666.6666666665</v>
      </c>
      <c r="H23" s="18">
        <v>12</v>
      </c>
      <c r="I23" s="19">
        <f>+C23</f>
        <v>50000000</v>
      </c>
    </row>
    <row r="24" spans="1:9" ht="21.75" customHeight="1">
      <c r="A24" s="25"/>
      <c r="B24" s="82" t="s">
        <v>131</v>
      </c>
      <c r="C24" s="92">
        <v>20000000</v>
      </c>
      <c r="D24" s="158">
        <v>20000000</v>
      </c>
      <c r="E24" s="94">
        <f t="shared" si="0"/>
        <v>0</v>
      </c>
      <c r="F24" s="18" t="s">
        <v>204</v>
      </c>
      <c r="G24" s="18">
        <f>+I24/H24</f>
        <v>1666666.6666666667</v>
      </c>
      <c r="H24" s="18">
        <v>12</v>
      </c>
      <c r="I24" s="19">
        <f>+C24</f>
        <v>20000000</v>
      </c>
    </row>
    <row r="25" spans="1:9" ht="21.75" customHeight="1">
      <c r="A25" s="25"/>
      <c r="B25" s="82" t="s">
        <v>138</v>
      </c>
      <c r="C25" s="92">
        <v>10000000</v>
      </c>
      <c r="D25" s="158">
        <v>20000000</v>
      </c>
      <c r="E25" s="94">
        <f t="shared" si="0"/>
        <v>-10000000</v>
      </c>
      <c r="F25" s="23" t="s">
        <v>205</v>
      </c>
      <c r="G25" s="18">
        <f>+I25/H25</f>
        <v>833333.3333333334</v>
      </c>
      <c r="H25" s="18">
        <v>12</v>
      </c>
      <c r="I25" s="19">
        <f>+C25</f>
        <v>10000000</v>
      </c>
    </row>
    <row r="26" spans="1:9" ht="21.75" customHeight="1">
      <c r="A26" s="25"/>
      <c r="B26" s="85" t="s">
        <v>137</v>
      </c>
      <c r="C26" s="276">
        <v>10000000</v>
      </c>
      <c r="D26" s="157">
        <v>20000000</v>
      </c>
      <c r="E26" s="93">
        <f t="shared" si="0"/>
        <v>-10000000</v>
      </c>
      <c r="F26" s="18" t="s">
        <v>188</v>
      </c>
      <c r="G26" s="23">
        <f>+I26/H26</f>
        <v>833333.3333333334</v>
      </c>
      <c r="H26" s="23">
        <v>12</v>
      </c>
      <c r="I26" s="19">
        <f>+C26</f>
        <v>10000000</v>
      </c>
    </row>
    <row r="27" spans="1:9" ht="21.75" customHeight="1">
      <c r="A27" s="22"/>
      <c r="B27" s="86" t="s">
        <v>132</v>
      </c>
      <c r="C27" s="277">
        <v>0</v>
      </c>
      <c r="D27" s="160">
        <v>0</v>
      </c>
      <c r="E27" s="95">
        <f t="shared" si="0"/>
        <v>0</v>
      </c>
      <c r="F27" s="342"/>
      <c r="G27" s="343"/>
      <c r="H27" s="343"/>
      <c r="I27" s="344"/>
    </row>
    <row r="28" spans="1:9" ht="21.75" customHeight="1">
      <c r="A28" s="250"/>
      <c r="B28" s="88" t="s">
        <v>133</v>
      </c>
      <c r="C28" s="278">
        <v>500000</v>
      </c>
      <c r="D28" s="168">
        <v>0</v>
      </c>
      <c r="E28" s="97">
        <f t="shared" si="0"/>
        <v>500000</v>
      </c>
      <c r="F28" s="258" t="s">
        <v>302</v>
      </c>
      <c r="G28" s="259">
        <f>+I28/H28</f>
        <v>41666.666666666664</v>
      </c>
      <c r="H28" s="259">
        <v>12</v>
      </c>
      <c r="I28" s="37">
        <f>+C28</f>
        <v>500000</v>
      </c>
    </row>
    <row r="29" spans="1:9" ht="21.75" customHeight="1">
      <c r="A29" s="25"/>
      <c r="B29" s="87" t="s">
        <v>134</v>
      </c>
      <c r="C29" s="276">
        <v>4053200</v>
      </c>
      <c r="D29" s="157">
        <v>4053200</v>
      </c>
      <c r="E29" s="93">
        <f t="shared" si="0"/>
        <v>0</v>
      </c>
      <c r="F29" s="257" t="s">
        <v>307</v>
      </c>
      <c r="G29" s="253">
        <f>+I29/H29</f>
        <v>337766.6666666667</v>
      </c>
      <c r="H29" s="253">
        <v>12</v>
      </c>
      <c r="I29" s="254">
        <f>+C29</f>
        <v>4053200</v>
      </c>
    </row>
    <row r="30" spans="1:9" ht="24.75" customHeight="1">
      <c r="A30" s="25"/>
      <c r="B30" s="82" t="s">
        <v>135</v>
      </c>
      <c r="C30" s="92">
        <v>2000000000</v>
      </c>
      <c r="D30" s="158">
        <v>1800000000</v>
      </c>
      <c r="E30" s="93">
        <f t="shared" si="0"/>
        <v>200000000</v>
      </c>
      <c r="F30" s="371" t="s">
        <v>291</v>
      </c>
      <c r="G30" s="371"/>
      <c r="H30" s="371"/>
      <c r="I30" s="372"/>
    </row>
    <row r="31" spans="1:9" ht="18.75" customHeight="1">
      <c r="A31" s="25"/>
      <c r="B31" s="83" t="s">
        <v>136</v>
      </c>
      <c r="C31" s="92">
        <v>100000000</v>
      </c>
      <c r="D31" s="158">
        <v>220000000</v>
      </c>
      <c r="E31" s="93">
        <f t="shared" si="0"/>
        <v>-120000000</v>
      </c>
      <c r="F31" s="32" t="s">
        <v>317</v>
      </c>
      <c r="G31" s="32"/>
      <c r="H31" s="32"/>
      <c r="I31" s="33"/>
    </row>
    <row r="32" spans="1:9" ht="18.75" customHeight="1">
      <c r="A32" s="20" t="s">
        <v>51</v>
      </c>
      <c r="B32" s="82"/>
      <c r="C32" s="92">
        <f>SUM(C33:C42)</f>
        <v>753000000</v>
      </c>
      <c r="D32" s="158">
        <f>SUM(D33:D42)</f>
        <v>643000000</v>
      </c>
      <c r="E32" s="93">
        <f t="shared" si="0"/>
        <v>110000000</v>
      </c>
      <c r="F32" s="340"/>
      <c r="G32" s="325"/>
      <c r="H32" s="325"/>
      <c r="I32" s="341"/>
    </row>
    <row r="33" spans="1:9" ht="18.75" customHeight="1">
      <c r="A33" s="21"/>
      <c r="B33" s="83" t="s">
        <v>52</v>
      </c>
      <c r="C33" s="92">
        <v>70000000</v>
      </c>
      <c r="D33" s="158">
        <v>70000000</v>
      </c>
      <c r="E33" s="93">
        <f t="shared" si="0"/>
        <v>0</v>
      </c>
      <c r="F33" s="32" t="s">
        <v>149</v>
      </c>
      <c r="G33" s="32">
        <f>+I33/H33</f>
        <v>5833333.333333333</v>
      </c>
      <c r="H33" s="32">
        <v>12</v>
      </c>
      <c r="I33" s="33">
        <f>+C33</f>
        <v>70000000</v>
      </c>
    </row>
    <row r="34" spans="1:9" ht="18.75" customHeight="1">
      <c r="A34" s="25"/>
      <c r="B34" s="83" t="s">
        <v>118</v>
      </c>
      <c r="C34" s="92">
        <v>1000000</v>
      </c>
      <c r="D34" s="158">
        <v>1000000</v>
      </c>
      <c r="E34" s="93">
        <f t="shared" si="0"/>
        <v>0</v>
      </c>
      <c r="F34" s="340"/>
      <c r="G34" s="325"/>
      <c r="H34" s="325"/>
      <c r="I34" s="341"/>
    </row>
    <row r="35" spans="1:9" ht="18.75" customHeight="1">
      <c r="A35" s="25"/>
      <c r="B35" s="83" t="s">
        <v>53</v>
      </c>
      <c r="C35" s="92">
        <v>470000000</v>
      </c>
      <c r="D35" s="158">
        <v>360000000</v>
      </c>
      <c r="E35" s="93">
        <f t="shared" si="0"/>
        <v>110000000</v>
      </c>
      <c r="F35" s="340" t="s">
        <v>303</v>
      </c>
      <c r="G35" s="325"/>
      <c r="H35" s="325"/>
      <c r="I35" s="341"/>
    </row>
    <row r="36" spans="1:9" ht="18.75" customHeight="1">
      <c r="A36" s="25"/>
      <c r="B36" s="83" t="s">
        <v>329</v>
      </c>
      <c r="C36" s="92">
        <v>84000000</v>
      </c>
      <c r="D36" s="158">
        <v>84000000</v>
      </c>
      <c r="E36" s="93">
        <f aca="true" t="shared" si="1" ref="E36:E69">C36-D36</f>
        <v>0</v>
      </c>
      <c r="F36" s="32" t="s">
        <v>194</v>
      </c>
      <c r="G36" s="32">
        <f>+I36/H36</f>
        <v>7000000</v>
      </c>
      <c r="H36" s="32">
        <v>12</v>
      </c>
      <c r="I36" s="33">
        <f>+C36</f>
        <v>84000000</v>
      </c>
    </row>
    <row r="37" spans="1:9" ht="18.75" customHeight="1">
      <c r="A37" s="25"/>
      <c r="B37" s="83" t="s">
        <v>330</v>
      </c>
      <c r="C37" s="92">
        <v>0</v>
      </c>
      <c r="D37" s="158">
        <v>0</v>
      </c>
      <c r="E37" s="93">
        <f t="shared" si="1"/>
        <v>0</v>
      </c>
      <c r="F37" s="32"/>
      <c r="G37" s="32"/>
      <c r="H37" s="32"/>
      <c r="I37" s="33"/>
    </row>
    <row r="38" spans="1:9" ht="18.75" customHeight="1">
      <c r="A38" s="25"/>
      <c r="B38" s="83" t="s">
        <v>331</v>
      </c>
      <c r="C38" s="92">
        <v>0</v>
      </c>
      <c r="D38" s="158">
        <v>0</v>
      </c>
      <c r="E38" s="93">
        <f t="shared" si="1"/>
        <v>0</v>
      </c>
      <c r="F38" s="32"/>
      <c r="G38" s="32"/>
      <c r="H38" s="32"/>
      <c r="I38" s="33"/>
    </row>
    <row r="39" spans="1:9" ht="18.75" customHeight="1">
      <c r="A39" s="25"/>
      <c r="B39" s="82" t="s">
        <v>332</v>
      </c>
      <c r="C39" s="92">
        <v>50000000</v>
      </c>
      <c r="D39" s="158">
        <v>50000000</v>
      </c>
      <c r="E39" s="93">
        <f t="shared" si="1"/>
        <v>0</v>
      </c>
      <c r="F39" s="18" t="s">
        <v>195</v>
      </c>
      <c r="G39" s="32">
        <f>+I39/H39</f>
        <v>4166666.6666666665</v>
      </c>
      <c r="H39" s="32">
        <v>12</v>
      </c>
      <c r="I39" s="33">
        <f>+C39</f>
        <v>50000000</v>
      </c>
    </row>
    <row r="40" spans="1:9" ht="18.75" customHeight="1">
      <c r="A40" s="25"/>
      <c r="B40" s="82" t="s">
        <v>333</v>
      </c>
      <c r="C40" s="92">
        <v>5000000</v>
      </c>
      <c r="D40" s="158">
        <v>5000000</v>
      </c>
      <c r="E40" s="93">
        <f t="shared" si="1"/>
        <v>0</v>
      </c>
      <c r="F40" s="32" t="s">
        <v>148</v>
      </c>
      <c r="G40" s="32">
        <f>+I40/H40</f>
        <v>416666.6666666667</v>
      </c>
      <c r="H40" s="32">
        <v>12</v>
      </c>
      <c r="I40" s="33">
        <f>+C40</f>
        <v>5000000</v>
      </c>
    </row>
    <row r="41" spans="1:9" ht="18.75" customHeight="1">
      <c r="A41" s="25"/>
      <c r="B41" s="82" t="s">
        <v>334</v>
      </c>
      <c r="C41" s="92">
        <v>3000000</v>
      </c>
      <c r="D41" s="158">
        <v>3000000</v>
      </c>
      <c r="E41" s="93">
        <f t="shared" si="1"/>
        <v>0</v>
      </c>
      <c r="F41" s="18" t="s">
        <v>196</v>
      </c>
      <c r="G41" s="32">
        <f>+I41/H41</f>
        <v>250000</v>
      </c>
      <c r="H41" s="32">
        <v>12</v>
      </c>
      <c r="I41" s="33">
        <f>+C41</f>
        <v>3000000</v>
      </c>
    </row>
    <row r="42" spans="1:9" ht="18.75" customHeight="1">
      <c r="A42" s="24"/>
      <c r="B42" s="82" t="s">
        <v>335</v>
      </c>
      <c r="C42" s="92">
        <v>70000000</v>
      </c>
      <c r="D42" s="158">
        <v>70000000</v>
      </c>
      <c r="E42" s="93">
        <f t="shared" si="1"/>
        <v>0</v>
      </c>
      <c r="F42" s="18" t="s">
        <v>197</v>
      </c>
      <c r="G42" s="32">
        <f>+I42/H42</f>
        <v>5833333.333333333</v>
      </c>
      <c r="H42" s="32">
        <v>12</v>
      </c>
      <c r="I42" s="33">
        <f>+C42</f>
        <v>70000000</v>
      </c>
    </row>
    <row r="43" spans="1:9" ht="18.75" customHeight="1">
      <c r="A43" s="17" t="s">
        <v>54</v>
      </c>
      <c r="B43" s="84"/>
      <c r="C43" s="275">
        <f>SUM(C44+C46)</f>
        <v>0</v>
      </c>
      <c r="D43" s="159">
        <f>SUM(D44+D46)</f>
        <v>0</v>
      </c>
      <c r="E43" s="96">
        <f t="shared" si="1"/>
        <v>0</v>
      </c>
      <c r="F43" s="340"/>
      <c r="G43" s="325"/>
      <c r="H43" s="325"/>
      <c r="I43" s="341"/>
    </row>
    <row r="44" spans="1:9" ht="18.75" customHeight="1">
      <c r="A44" s="24" t="s">
        <v>55</v>
      </c>
      <c r="B44" s="85"/>
      <c r="C44" s="276">
        <f>SUM(C45)</f>
        <v>0</v>
      </c>
      <c r="D44" s="157">
        <f>SUM(D45)</f>
        <v>0</v>
      </c>
      <c r="E44" s="93">
        <f t="shared" si="1"/>
        <v>0</v>
      </c>
      <c r="F44" s="340"/>
      <c r="G44" s="325"/>
      <c r="H44" s="325"/>
      <c r="I44" s="341"/>
    </row>
    <row r="45" spans="1:9" ht="18.75" customHeight="1">
      <c r="A45" s="20"/>
      <c r="B45" s="82" t="s">
        <v>56</v>
      </c>
      <c r="C45" s="92">
        <v>0</v>
      </c>
      <c r="D45" s="158">
        <v>0</v>
      </c>
      <c r="E45" s="94">
        <f t="shared" si="1"/>
        <v>0</v>
      </c>
      <c r="F45" s="340"/>
      <c r="G45" s="325"/>
      <c r="H45" s="325"/>
      <c r="I45" s="341"/>
    </row>
    <row r="46" spans="1:9" ht="18.75" customHeight="1">
      <c r="A46" s="20" t="s">
        <v>57</v>
      </c>
      <c r="B46" s="82"/>
      <c r="C46" s="92">
        <f>SUM(C47:C47)</f>
        <v>0</v>
      </c>
      <c r="D46" s="158">
        <f>SUM(D47:D47)</f>
        <v>0</v>
      </c>
      <c r="E46" s="93">
        <f t="shared" si="1"/>
        <v>0</v>
      </c>
      <c r="F46" s="340"/>
      <c r="G46" s="325"/>
      <c r="H46" s="325"/>
      <c r="I46" s="341"/>
    </row>
    <row r="47" spans="1:9" ht="18.75" customHeight="1">
      <c r="A47" s="21"/>
      <c r="B47" s="82" t="s">
        <v>58</v>
      </c>
      <c r="C47" s="92">
        <v>0</v>
      </c>
      <c r="D47" s="158">
        <v>0</v>
      </c>
      <c r="E47" s="93">
        <f t="shared" si="1"/>
        <v>0</v>
      </c>
      <c r="F47" s="340"/>
      <c r="G47" s="325"/>
      <c r="H47" s="325"/>
      <c r="I47" s="341"/>
    </row>
    <row r="48" spans="1:9" ht="21" customHeight="1">
      <c r="A48" s="17" t="s">
        <v>59</v>
      </c>
      <c r="B48" s="84"/>
      <c r="C48" s="275">
        <f>SUM(C49)</f>
        <v>8654000000</v>
      </c>
      <c r="D48" s="159">
        <f>SUM(D49)</f>
        <v>3560000000</v>
      </c>
      <c r="E48" s="91">
        <f t="shared" si="1"/>
        <v>5094000000</v>
      </c>
      <c r="F48" s="340"/>
      <c r="G48" s="325"/>
      <c r="H48" s="325"/>
      <c r="I48" s="341"/>
    </row>
    <row r="49" spans="1:9" ht="21" customHeight="1">
      <c r="A49" s="20" t="s">
        <v>60</v>
      </c>
      <c r="B49" s="82"/>
      <c r="C49" s="92">
        <f>SUM(C50:C53)</f>
        <v>8654000000</v>
      </c>
      <c r="D49" s="158">
        <f>SUM(D50:D52)</f>
        <v>3560000000</v>
      </c>
      <c r="E49" s="93">
        <f t="shared" si="1"/>
        <v>5094000000</v>
      </c>
      <c r="F49" s="340"/>
      <c r="G49" s="325"/>
      <c r="H49" s="325"/>
      <c r="I49" s="341"/>
    </row>
    <row r="50" spans="1:9" ht="21" customHeight="1">
      <c r="A50" s="21"/>
      <c r="B50" s="83" t="s">
        <v>61</v>
      </c>
      <c r="C50" s="92">
        <v>5094000000</v>
      </c>
      <c r="D50" s="158">
        <v>0</v>
      </c>
      <c r="E50" s="93">
        <f t="shared" si="1"/>
        <v>5094000000</v>
      </c>
      <c r="F50" s="340" t="s">
        <v>318</v>
      </c>
      <c r="G50" s="325"/>
      <c r="H50" s="325"/>
      <c r="I50" s="341"/>
    </row>
    <row r="51" spans="1:9" ht="21" customHeight="1">
      <c r="A51" s="22"/>
      <c r="B51" s="86" t="s">
        <v>143</v>
      </c>
      <c r="C51" s="277">
        <v>3560000000</v>
      </c>
      <c r="D51" s="160">
        <v>3560000000</v>
      </c>
      <c r="E51" s="95">
        <f t="shared" si="1"/>
        <v>0</v>
      </c>
      <c r="F51" s="342" t="s">
        <v>293</v>
      </c>
      <c r="G51" s="343"/>
      <c r="H51" s="343"/>
      <c r="I51" s="344"/>
    </row>
    <row r="52" spans="1:9" ht="21" customHeight="1">
      <c r="A52" s="42"/>
      <c r="B52" s="88" t="s">
        <v>144</v>
      </c>
      <c r="C52" s="278">
        <v>0</v>
      </c>
      <c r="D52" s="168">
        <v>0</v>
      </c>
      <c r="E52" s="97">
        <f t="shared" si="1"/>
        <v>0</v>
      </c>
      <c r="F52" s="345"/>
      <c r="G52" s="346"/>
      <c r="H52" s="346"/>
      <c r="I52" s="347"/>
    </row>
    <row r="53" spans="1:9" ht="21" customHeight="1">
      <c r="A53" s="24"/>
      <c r="B53" s="85" t="s">
        <v>139</v>
      </c>
      <c r="C53" s="276">
        <v>0</v>
      </c>
      <c r="D53" s="157">
        <v>0</v>
      </c>
      <c r="E53" s="93">
        <f t="shared" si="1"/>
        <v>0</v>
      </c>
      <c r="F53" s="340"/>
      <c r="G53" s="325"/>
      <c r="H53" s="325"/>
      <c r="I53" s="341"/>
    </row>
    <row r="54" spans="1:9" ht="21" customHeight="1">
      <c r="A54" s="26" t="s">
        <v>140</v>
      </c>
      <c r="B54" s="85"/>
      <c r="C54" s="274">
        <f>SUM(C55)</f>
        <v>5000000000</v>
      </c>
      <c r="D54" s="156">
        <f>SUM(D55)</f>
        <v>5000000000</v>
      </c>
      <c r="E54" s="91">
        <f t="shared" si="1"/>
        <v>0</v>
      </c>
      <c r="F54" s="340"/>
      <c r="G54" s="325"/>
      <c r="H54" s="325"/>
      <c r="I54" s="341"/>
    </row>
    <row r="55" spans="1:9" ht="21" customHeight="1">
      <c r="A55" s="20" t="s">
        <v>141</v>
      </c>
      <c r="B55" s="82"/>
      <c r="C55" s="92">
        <f>SUM(C56)</f>
        <v>5000000000</v>
      </c>
      <c r="D55" s="158">
        <f>SUM(D56)</f>
        <v>5000000000</v>
      </c>
      <c r="E55" s="93">
        <f t="shared" si="1"/>
        <v>0</v>
      </c>
      <c r="F55" s="340"/>
      <c r="G55" s="325"/>
      <c r="H55" s="325"/>
      <c r="I55" s="341"/>
    </row>
    <row r="56" spans="1:9" ht="21" customHeight="1">
      <c r="A56" s="20"/>
      <c r="B56" s="82" t="s">
        <v>142</v>
      </c>
      <c r="C56" s="92">
        <v>5000000000</v>
      </c>
      <c r="D56" s="158">
        <v>5000000000</v>
      </c>
      <c r="E56" s="93">
        <f t="shared" si="1"/>
        <v>0</v>
      </c>
      <c r="F56" s="340"/>
      <c r="G56" s="325"/>
      <c r="H56" s="325"/>
      <c r="I56" s="341"/>
    </row>
    <row r="57" spans="1:9" ht="21" customHeight="1">
      <c r="A57" s="17" t="s">
        <v>62</v>
      </c>
      <c r="B57" s="84"/>
      <c r="C57" s="284">
        <f>C61+C64+C58</f>
        <v>23642513870</v>
      </c>
      <c r="D57" s="159">
        <f>D61+D64+D58</f>
        <v>31650000000</v>
      </c>
      <c r="E57" s="91">
        <f t="shared" si="1"/>
        <v>-8007486130</v>
      </c>
      <c r="F57" s="340"/>
      <c r="G57" s="325"/>
      <c r="H57" s="325"/>
      <c r="I57" s="341"/>
    </row>
    <row r="58" spans="1:9" ht="21" customHeight="1">
      <c r="A58" s="20" t="s">
        <v>284</v>
      </c>
      <c r="B58" s="82"/>
      <c r="C58" s="285">
        <f>+C59+C60</f>
        <v>15000000000</v>
      </c>
      <c r="D58" s="158">
        <f>+D59+D60</f>
        <v>30000000000</v>
      </c>
      <c r="E58" s="93">
        <f>+C58-D58</f>
        <v>-15000000000</v>
      </c>
      <c r="F58" s="233"/>
      <c r="G58" s="234"/>
      <c r="H58" s="234"/>
      <c r="I58" s="235"/>
    </row>
    <row r="59" spans="1:9" ht="21" customHeight="1">
      <c r="A59" s="20"/>
      <c r="B59" s="82" t="s">
        <v>283</v>
      </c>
      <c r="C59" s="92"/>
      <c r="D59" s="158">
        <v>0</v>
      </c>
      <c r="E59" s="93">
        <f>+C59-D59</f>
        <v>0</v>
      </c>
      <c r="F59" s="373"/>
      <c r="G59" s="374"/>
      <c r="H59" s="374"/>
      <c r="I59" s="375"/>
    </row>
    <row r="60" spans="1:15" ht="51" customHeight="1">
      <c r="A60" s="20"/>
      <c r="B60" s="82" t="s">
        <v>288</v>
      </c>
      <c r="C60" s="92">
        <v>15000000000</v>
      </c>
      <c r="D60" s="158">
        <v>30000000000</v>
      </c>
      <c r="E60" s="93">
        <f>+C60-D60</f>
        <v>-15000000000</v>
      </c>
      <c r="F60" s="340" t="s">
        <v>306</v>
      </c>
      <c r="G60" s="325"/>
      <c r="H60" s="325"/>
      <c r="I60" s="341"/>
      <c r="L60" s="323"/>
      <c r="M60" s="323"/>
      <c r="N60" s="323"/>
      <c r="O60" s="323"/>
    </row>
    <row r="61" spans="1:9" ht="21" customHeight="1">
      <c r="A61" s="20" t="s">
        <v>119</v>
      </c>
      <c r="B61" s="82"/>
      <c r="C61" s="92">
        <f>C63+C62</f>
        <v>1150000000</v>
      </c>
      <c r="D61" s="158">
        <f>D63</f>
        <v>1650000000</v>
      </c>
      <c r="E61" s="93">
        <f t="shared" si="1"/>
        <v>-500000000</v>
      </c>
      <c r="F61" s="340"/>
      <c r="G61" s="325"/>
      <c r="H61" s="325"/>
      <c r="I61" s="341"/>
    </row>
    <row r="62" spans="1:9" ht="21" customHeight="1">
      <c r="A62" s="20"/>
      <c r="B62" s="82" t="s">
        <v>292</v>
      </c>
      <c r="C62" s="92">
        <v>0</v>
      </c>
      <c r="D62" s="158"/>
      <c r="E62" s="93"/>
      <c r="F62" s="233"/>
      <c r="G62" s="234"/>
      <c r="H62" s="234"/>
      <c r="I62" s="235"/>
    </row>
    <row r="63" spans="1:9" ht="21" customHeight="1">
      <c r="A63" s="34"/>
      <c r="B63" s="82" t="s">
        <v>120</v>
      </c>
      <c r="C63" s="92">
        <v>1150000000</v>
      </c>
      <c r="D63" s="158">
        <v>1650000000</v>
      </c>
      <c r="E63" s="93">
        <f t="shared" si="1"/>
        <v>-500000000</v>
      </c>
      <c r="F63" s="340" t="s">
        <v>314</v>
      </c>
      <c r="G63" s="325"/>
      <c r="H63" s="325"/>
      <c r="I63" s="341"/>
    </row>
    <row r="64" spans="1:9" ht="21" customHeight="1">
      <c r="A64" s="20" t="s">
        <v>63</v>
      </c>
      <c r="B64" s="82"/>
      <c r="C64" s="92">
        <f>SUM(C65:C69)</f>
        <v>7492513870</v>
      </c>
      <c r="D64" s="158">
        <f>SUM(D65:D69)</f>
        <v>0</v>
      </c>
      <c r="E64" s="94">
        <f t="shared" si="1"/>
        <v>7492513870</v>
      </c>
      <c r="F64" s="340"/>
      <c r="G64" s="325"/>
      <c r="H64" s="325"/>
      <c r="I64" s="341"/>
    </row>
    <row r="65" spans="1:9" ht="21" customHeight="1">
      <c r="A65" s="21"/>
      <c r="B65" s="85" t="s">
        <v>64</v>
      </c>
      <c r="C65" s="276">
        <v>0</v>
      </c>
      <c r="D65" s="157">
        <v>0</v>
      </c>
      <c r="E65" s="93">
        <f t="shared" si="1"/>
        <v>0</v>
      </c>
      <c r="F65" s="340"/>
      <c r="G65" s="325"/>
      <c r="H65" s="325"/>
      <c r="I65" s="341"/>
    </row>
    <row r="66" spans="1:9" ht="21" customHeight="1">
      <c r="A66" s="25"/>
      <c r="B66" s="82" t="s">
        <v>65</v>
      </c>
      <c r="C66" s="92">
        <v>0</v>
      </c>
      <c r="D66" s="158">
        <v>0</v>
      </c>
      <c r="E66" s="93">
        <f t="shared" si="1"/>
        <v>0</v>
      </c>
      <c r="F66" s="340"/>
      <c r="G66" s="325"/>
      <c r="H66" s="325"/>
      <c r="I66" s="341"/>
    </row>
    <row r="67" spans="1:9" ht="21" customHeight="1">
      <c r="A67" s="25"/>
      <c r="B67" s="85" t="s">
        <v>310</v>
      </c>
      <c r="C67" s="276">
        <v>2000000000</v>
      </c>
      <c r="D67" s="157">
        <v>0</v>
      </c>
      <c r="E67" s="93">
        <f t="shared" si="1"/>
        <v>2000000000</v>
      </c>
      <c r="F67" s="233"/>
      <c r="G67" s="234"/>
      <c r="H67" s="234"/>
      <c r="I67" s="235"/>
    </row>
    <row r="68" spans="1:9" ht="21" customHeight="1">
      <c r="A68" s="25"/>
      <c r="B68" s="85" t="s">
        <v>320</v>
      </c>
      <c r="C68" s="276">
        <f>5492513870</f>
        <v>5492513870</v>
      </c>
      <c r="D68" s="157">
        <v>0</v>
      </c>
      <c r="E68" s="93">
        <f t="shared" si="1"/>
        <v>5492513870</v>
      </c>
      <c r="F68" s="233" t="s">
        <v>323</v>
      </c>
      <c r="G68" s="234"/>
      <c r="H68" s="234"/>
      <c r="I68" s="235"/>
    </row>
    <row r="69" spans="1:9" ht="21" customHeight="1">
      <c r="A69" s="24"/>
      <c r="B69" s="85" t="s">
        <v>66</v>
      </c>
      <c r="C69" s="276">
        <v>0</v>
      </c>
      <c r="D69" s="157">
        <v>0</v>
      </c>
      <c r="E69" s="93">
        <f t="shared" si="1"/>
        <v>0</v>
      </c>
      <c r="F69" s="340"/>
      <c r="G69" s="325"/>
      <c r="H69" s="325"/>
      <c r="I69" s="341"/>
    </row>
    <row r="70" spans="1:9" ht="21" customHeight="1">
      <c r="A70" s="17" t="s">
        <v>67</v>
      </c>
      <c r="B70" s="84"/>
      <c r="C70" s="275">
        <f>SUM(C71)+C78</f>
        <v>0</v>
      </c>
      <c r="D70" s="159">
        <f>SUM(D71)+D78</f>
        <v>0</v>
      </c>
      <c r="E70" s="96">
        <f>SUM(E71)+E78</f>
        <v>0</v>
      </c>
      <c r="F70" s="340"/>
      <c r="G70" s="325"/>
      <c r="H70" s="325"/>
      <c r="I70" s="341"/>
    </row>
    <row r="71" spans="1:9" ht="21" customHeight="1">
      <c r="A71" s="20" t="s">
        <v>68</v>
      </c>
      <c r="B71" s="82"/>
      <c r="C71" s="92">
        <f>SUM(C72:C77)</f>
        <v>0</v>
      </c>
      <c r="D71" s="158">
        <f>SUM(D72:D77)</f>
        <v>0</v>
      </c>
      <c r="E71" s="93">
        <f aca="true" t="shared" si="2" ref="E71:E99">C71-D71</f>
        <v>0</v>
      </c>
      <c r="F71" s="340"/>
      <c r="G71" s="325"/>
      <c r="H71" s="325"/>
      <c r="I71" s="341"/>
    </row>
    <row r="72" spans="1:9" ht="21" customHeight="1">
      <c r="A72" s="21"/>
      <c r="B72" s="82" t="s">
        <v>69</v>
      </c>
      <c r="C72" s="92">
        <v>0</v>
      </c>
      <c r="D72" s="158">
        <v>0</v>
      </c>
      <c r="E72" s="93">
        <f t="shared" si="2"/>
        <v>0</v>
      </c>
      <c r="F72" s="340"/>
      <c r="G72" s="325"/>
      <c r="H72" s="325"/>
      <c r="I72" s="341"/>
    </row>
    <row r="73" spans="1:9" ht="21" customHeight="1">
      <c r="A73" s="25"/>
      <c r="B73" s="82" t="s">
        <v>121</v>
      </c>
      <c r="C73" s="92">
        <v>0</v>
      </c>
      <c r="D73" s="158">
        <v>0</v>
      </c>
      <c r="E73" s="93">
        <f t="shared" si="2"/>
        <v>0</v>
      </c>
      <c r="F73" s="340"/>
      <c r="G73" s="325"/>
      <c r="H73" s="325"/>
      <c r="I73" s="341"/>
    </row>
    <row r="74" spans="1:9" ht="21" customHeight="1">
      <c r="A74" s="25"/>
      <c r="B74" s="83" t="s">
        <v>182</v>
      </c>
      <c r="C74" s="92">
        <v>0</v>
      </c>
      <c r="D74" s="158">
        <v>0</v>
      </c>
      <c r="E74" s="93">
        <f t="shared" si="2"/>
        <v>0</v>
      </c>
      <c r="F74" s="340"/>
      <c r="G74" s="325"/>
      <c r="H74" s="325"/>
      <c r="I74" s="341"/>
    </row>
    <row r="75" spans="1:9" ht="21" customHeight="1">
      <c r="A75" s="25"/>
      <c r="B75" s="83" t="s">
        <v>70</v>
      </c>
      <c r="C75" s="92">
        <v>0</v>
      </c>
      <c r="D75" s="158">
        <v>0</v>
      </c>
      <c r="E75" s="93">
        <f t="shared" si="2"/>
        <v>0</v>
      </c>
      <c r="F75" s="340"/>
      <c r="G75" s="325"/>
      <c r="H75" s="325"/>
      <c r="I75" s="341"/>
    </row>
    <row r="76" spans="1:9" ht="21" customHeight="1">
      <c r="A76" s="25"/>
      <c r="B76" s="82" t="s">
        <v>71</v>
      </c>
      <c r="C76" s="92">
        <v>0</v>
      </c>
      <c r="D76" s="158">
        <v>0</v>
      </c>
      <c r="E76" s="93">
        <f t="shared" si="2"/>
        <v>0</v>
      </c>
      <c r="F76" s="340"/>
      <c r="G76" s="325"/>
      <c r="H76" s="325"/>
      <c r="I76" s="341"/>
    </row>
    <row r="77" spans="1:9" ht="21" customHeight="1">
      <c r="A77" s="24"/>
      <c r="B77" s="82" t="s">
        <v>72</v>
      </c>
      <c r="C77" s="92">
        <v>0</v>
      </c>
      <c r="D77" s="158">
        <v>0</v>
      </c>
      <c r="E77" s="93">
        <f t="shared" si="2"/>
        <v>0</v>
      </c>
      <c r="F77" s="340"/>
      <c r="G77" s="325"/>
      <c r="H77" s="325"/>
      <c r="I77" s="341"/>
    </row>
    <row r="78" spans="1:9" ht="21" customHeight="1">
      <c r="A78" s="39" t="s">
        <v>150</v>
      </c>
      <c r="B78" s="86"/>
      <c r="C78" s="277">
        <f>C79</f>
        <v>0</v>
      </c>
      <c r="D78" s="160">
        <f>D79</f>
        <v>0</v>
      </c>
      <c r="E78" s="98">
        <f>E79</f>
        <v>0</v>
      </c>
      <c r="F78" s="342"/>
      <c r="G78" s="343"/>
      <c r="H78" s="343"/>
      <c r="I78" s="344"/>
    </row>
    <row r="79" spans="1:9" ht="21" customHeight="1">
      <c r="A79" s="25"/>
      <c r="B79" s="87" t="s">
        <v>151</v>
      </c>
      <c r="C79" s="279">
        <v>0</v>
      </c>
      <c r="D79" s="169">
        <v>0</v>
      </c>
      <c r="E79" s="93">
        <f t="shared" si="2"/>
        <v>0</v>
      </c>
      <c r="F79" s="345"/>
      <c r="G79" s="346"/>
      <c r="H79" s="346"/>
      <c r="I79" s="347"/>
    </row>
    <row r="80" spans="1:9" ht="21" customHeight="1">
      <c r="A80" s="17" t="s">
        <v>73</v>
      </c>
      <c r="B80" s="84"/>
      <c r="C80" s="275">
        <f>SUM(C81)</f>
        <v>0</v>
      </c>
      <c r="D80" s="159">
        <f>SUM(D81)</f>
        <v>0</v>
      </c>
      <c r="E80" s="96">
        <f t="shared" si="2"/>
        <v>0</v>
      </c>
      <c r="F80" s="340"/>
      <c r="G80" s="325"/>
      <c r="H80" s="325"/>
      <c r="I80" s="341"/>
    </row>
    <row r="81" spans="1:9" ht="21" customHeight="1">
      <c r="A81" s="24" t="s">
        <v>74</v>
      </c>
      <c r="B81" s="85"/>
      <c r="C81" s="276">
        <f>SUM(C82)</f>
        <v>0</v>
      </c>
      <c r="D81" s="157">
        <f>SUM(D82)</f>
        <v>0</v>
      </c>
      <c r="E81" s="93">
        <f t="shared" si="2"/>
        <v>0</v>
      </c>
      <c r="F81" s="340"/>
      <c r="G81" s="325"/>
      <c r="H81" s="325"/>
      <c r="I81" s="341"/>
    </row>
    <row r="82" spans="1:9" ht="21" customHeight="1">
      <c r="A82" s="24"/>
      <c r="B82" s="85" t="s">
        <v>75</v>
      </c>
      <c r="C82" s="276">
        <v>0</v>
      </c>
      <c r="D82" s="157">
        <v>0</v>
      </c>
      <c r="E82" s="93">
        <f t="shared" si="2"/>
        <v>0</v>
      </c>
      <c r="F82" s="340"/>
      <c r="G82" s="325"/>
      <c r="H82" s="325"/>
      <c r="I82" s="341"/>
    </row>
    <row r="83" spans="1:9" ht="21" customHeight="1">
      <c r="A83" s="26" t="s">
        <v>76</v>
      </c>
      <c r="B83" s="81"/>
      <c r="C83" s="274">
        <f>SUM(C84+C87)</f>
        <v>0</v>
      </c>
      <c r="D83" s="156">
        <f>SUM(D84+D87)</f>
        <v>0</v>
      </c>
      <c r="E83" s="91">
        <f t="shared" si="2"/>
        <v>0</v>
      </c>
      <c r="F83" s="340"/>
      <c r="G83" s="325"/>
      <c r="H83" s="325"/>
      <c r="I83" s="341"/>
    </row>
    <row r="84" spans="1:9" ht="21" customHeight="1">
      <c r="A84" s="20" t="s">
        <v>77</v>
      </c>
      <c r="B84" s="82"/>
      <c r="C84" s="92">
        <f>SUM(C85:C86)</f>
        <v>0</v>
      </c>
      <c r="D84" s="158">
        <f>SUM(D85:D86)</f>
        <v>0</v>
      </c>
      <c r="E84" s="93">
        <f t="shared" si="2"/>
        <v>0</v>
      </c>
      <c r="F84" s="340"/>
      <c r="G84" s="325"/>
      <c r="H84" s="325"/>
      <c r="I84" s="341"/>
    </row>
    <row r="85" spans="1:9" ht="21" customHeight="1">
      <c r="A85" s="21"/>
      <c r="B85" s="82" t="s">
        <v>78</v>
      </c>
      <c r="C85" s="92"/>
      <c r="D85" s="158">
        <v>0</v>
      </c>
      <c r="E85" s="93">
        <f t="shared" si="2"/>
        <v>0</v>
      </c>
      <c r="F85" s="340"/>
      <c r="G85" s="325"/>
      <c r="H85" s="325"/>
      <c r="I85" s="341"/>
    </row>
    <row r="86" spans="1:9" ht="21" customHeight="1">
      <c r="A86" s="24"/>
      <c r="B86" s="82" t="s">
        <v>79</v>
      </c>
      <c r="C86" s="92">
        <v>0</v>
      </c>
      <c r="D86" s="158">
        <v>0</v>
      </c>
      <c r="E86" s="93">
        <f t="shared" si="2"/>
        <v>0</v>
      </c>
      <c r="F86" s="340"/>
      <c r="G86" s="325"/>
      <c r="H86" s="325"/>
      <c r="I86" s="341"/>
    </row>
    <row r="87" spans="1:9" ht="21" customHeight="1">
      <c r="A87" s="20" t="s">
        <v>80</v>
      </c>
      <c r="B87" s="82"/>
      <c r="C87" s="92">
        <f>SUM(C88:C90)</f>
        <v>0</v>
      </c>
      <c r="D87" s="158">
        <f>SUM(D88:D90)</f>
        <v>0</v>
      </c>
      <c r="E87" s="94">
        <f t="shared" si="2"/>
        <v>0</v>
      </c>
      <c r="F87" s="340"/>
      <c r="G87" s="325"/>
      <c r="H87" s="325"/>
      <c r="I87" s="341"/>
    </row>
    <row r="88" spans="1:9" ht="21" customHeight="1">
      <c r="A88" s="21"/>
      <c r="B88" s="85" t="s">
        <v>81</v>
      </c>
      <c r="C88" s="276">
        <v>0</v>
      </c>
      <c r="D88" s="157">
        <v>0</v>
      </c>
      <c r="E88" s="93">
        <f t="shared" si="2"/>
        <v>0</v>
      </c>
      <c r="F88" s="340"/>
      <c r="G88" s="325"/>
      <c r="H88" s="325"/>
      <c r="I88" s="341"/>
    </row>
    <row r="89" spans="1:9" ht="21" customHeight="1">
      <c r="A89" s="25"/>
      <c r="B89" s="82" t="s">
        <v>82</v>
      </c>
      <c r="C89" s="92">
        <v>0</v>
      </c>
      <c r="D89" s="158">
        <v>0</v>
      </c>
      <c r="E89" s="93">
        <f t="shared" si="2"/>
        <v>0</v>
      </c>
      <c r="F89" s="340"/>
      <c r="G89" s="325"/>
      <c r="H89" s="325"/>
      <c r="I89" s="341"/>
    </row>
    <row r="90" spans="1:9" ht="21" customHeight="1">
      <c r="A90" s="22"/>
      <c r="B90" s="86" t="s">
        <v>83</v>
      </c>
      <c r="C90" s="277">
        <v>0</v>
      </c>
      <c r="D90" s="160">
        <v>0</v>
      </c>
      <c r="E90" s="95">
        <f t="shared" si="2"/>
        <v>0</v>
      </c>
      <c r="F90" s="340" t="s">
        <v>223</v>
      </c>
      <c r="G90" s="325"/>
      <c r="H90" s="325"/>
      <c r="I90" s="341"/>
    </row>
    <row r="91" spans="1:9" ht="21" customHeight="1">
      <c r="A91" s="35" t="s">
        <v>84</v>
      </c>
      <c r="B91" s="89"/>
      <c r="C91" s="280">
        <f>수입!C63-지출!C5-지출!C14-지출!C43-지출!C48-지출!C54-지출!C57-지출!C70-지출!C83</f>
        <v>15595165441</v>
      </c>
      <c r="D91" s="161">
        <f>수입!D63-지출!D5-지출!D14-지출!D43-지출!D48-지출!D54-지출!D57-지출!D70-지출!D83</f>
        <v>6316905964</v>
      </c>
      <c r="E91" s="99">
        <f t="shared" si="2"/>
        <v>9278259477</v>
      </c>
      <c r="F91" s="36" t="s">
        <v>122</v>
      </c>
      <c r="G91" s="36"/>
      <c r="H91" s="36"/>
      <c r="I91" s="37"/>
    </row>
    <row r="92" spans="1:9" ht="21" customHeight="1">
      <c r="A92" s="17" t="s">
        <v>85</v>
      </c>
      <c r="B92" s="84"/>
      <c r="C92" s="275">
        <f>SUM(C93:C94)</f>
        <v>15595165441</v>
      </c>
      <c r="D92" s="159">
        <f>SUM(D93:D94)</f>
        <v>6316905964</v>
      </c>
      <c r="E92" s="91">
        <f t="shared" si="2"/>
        <v>9278259477</v>
      </c>
      <c r="F92" s="340"/>
      <c r="G92" s="325"/>
      <c r="H92" s="325"/>
      <c r="I92" s="341"/>
    </row>
    <row r="93" spans="1:9" ht="21" customHeight="1">
      <c r="A93" s="21"/>
      <c r="B93" s="82" t="s">
        <v>86</v>
      </c>
      <c r="C93" s="92">
        <f>C91</f>
        <v>15595165441</v>
      </c>
      <c r="D93" s="158">
        <v>6316905964</v>
      </c>
      <c r="E93" s="93">
        <f t="shared" si="2"/>
        <v>9278259477</v>
      </c>
      <c r="F93" s="340" t="s">
        <v>289</v>
      </c>
      <c r="G93" s="325"/>
      <c r="H93" s="325"/>
      <c r="I93" s="341"/>
    </row>
    <row r="94" spans="1:9" ht="21" customHeight="1">
      <c r="A94" s="24"/>
      <c r="B94" s="82" t="s">
        <v>154</v>
      </c>
      <c r="C94" s="92">
        <v>0</v>
      </c>
      <c r="D94" s="158">
        <v>0</v>
      </c>
      <c r="E94" s="93">
        <f t="shared" si="2"/>
        <v>0</v>
      </c>
      <c r="F94" s="340"/>
      <c r="G94" s="325"/>
      <c r="H94" s="325"/>
      <c r="I94" s="341"/>
    </row>
    <row r="95" spans="1:9" ht="19.5" customHeight="1">
      <c r="A95" s="17" t="s">
        <v>87</v>
      </c>
      <c r="B95" s="84"/>
      <c r="C95" s="275">
        <f>SUM(C96:C98)</f>
        <v>0</v>
      </c>
      <c r="D95" s="159">
        <f>SUM(D96:D98)</f>
        <v>0</v>
      </c>
      <c r="E95" s="91">
        <f t="shared" si="2"/>
        <v>0</v>
      </c>
      <c r="F95" s="340"/>
      <c r="G95" s="325"/>
      <c r="H95" s="325"/>
      <c r="I95" s="341"/>
    </row>
    <row r="96" spans="1:9" ht="19.5" customHeight="1">
      <c r="A96" s="21"/>
      <c r="B96" s="82" t="s">
        <v>88</v>
      </c>
      <c r="C96" s="92">
        <v>0</v>
      </c>
      <c r="D96" s="158">
        <v>0</v>
      </c>
      <c r="E96" s="93">
        <f t="shared" si="2"/>
        <v>0</v>
      </c>
      <c r="F96" s="340"/>
      <c r="G96" s="325"/>
      <c r="H96" s="325"/>
      <c r="I96" s="341"/>
    </row>
    <row r="97" spans="1:9" ht="19.5" customHeight="1">
      <c r="A97" s="25"/>
      <c r="B97" s="82" t="s">
        <v>89</v>
      </c>
      <c r="C97" s="92">
        <v>0</v>
      </c>
      <c r="D97" s="158">
        <v>0</v>
      </c>
      <c r="E97" s="93">
        <f t="shared" si="2"/>
        <v>0</v>
      </c>
      <c r="F97" s="340"/>
      <c r="G97" s="325"/>
      <c r="H97" s="325"/>
      <c r="I97" s="341"/>
    </row>
    <row r="98" spans="1:9" ht="19.5" customHeight="1">
      <c r="A98" s="24"/>
      <c r="B98" s="82" t="s">
        <v>90</v>
      </c>
      <c r="C98" s="92">
        <v>0</v>
      </c>
      <c r="D98" s="158">
        <v>0</v>
      </c>
      <c r="E98" s="93">
        <f t="shared" si="2"/>
        <v>0</v>
      </c>
      <c r="F98" s="340"/>
      <c r="G98" s="325"/>
      <c r="H98" s="325"/>
      <c r="I98" s="341"/>
    </row>
    <row r="99" spans="1:9" ht="19.5" customHeight="1">
      <c r="A99" s="27" t="s">
        <v>91</v>
      </c>
      <c r="B99" s="90"/>
      <c r="C99" s="281">
        <f>SUM(C5+C14+C43+C48+C54+C57+C70+C80+C83+C91)</f>
        <v>57272232511</v>
      </c>
      <c r="D99" s="273">
        <f>SUM(D5+D14+D43+D48+D54+D57+D70+D80+D83+D91)</f>
        <v>50652959164</v>
      </c>
      <c r="E99" s="100">
        <f t="shared" si="2"/>
        <v>6619273347</v>
      </c>
      <c r="F99" s="342"/>
      <c r="G99" s="343"/>
      <c r="H99" s="343"/>
      <c r="I99" s="344"/>
    </row>
    <row r="100" spans="3:5" ht="13.5">
      <c r="C100" s="38"/>
      <c r="D100" s="38"/>
      <c r="E100" s="28"/>
    </row>
    <row r="101" spans="3:4" ht="13.5">
      <c r="C101" s="38">
        <f>C92-C95</f>
        <v>15595165441</v>
      </c>
      <c r="D101" s="38">
        <f>D92-D95</f>
        <v>6316905964</v>
      </c>
    </row>
    <row r="103" spans="3:4" ht="13.5">
      <c r="C103" s="38">
        <f>C91-C101</f>
        <v>0</v>
      </c>
      <c r="D103" s="38">
        <f>D91-D101</f>
        <v>0</v>
      </c>
    </row>
  </sheetData>
  <sheetProtection/>
  <mergeCells count="76">
    <mergeCell ref="F20:I20"/>
    <mergeCell ref="F97:I97"/>
    <mergeCell ref="F98:I98"/>
    <mergeCell ref="F99:I99"/>
    <mergeCell ref="F90:I90"/>
    <mergeCell ref="F92:I92"/>
    <mergeCell ref="F93:I93"/>
    <mergeCell ref="F94:I94"/>
    <mergeCell ref="F95:I95"/>
    <mergeCell ref="F96:I96"/>
    <mergeCell ref="F84:I84"/>
    <mergeCell ref="F85:I85"/>
    <mergeCell ref="F86:I86"/>
    <mergeCell ref="F87:I87"/>
    <mergeCell ref="F88:I88"/>
    <mergeCell ref="F89:I89"/>
    <mergeCell ref="F78:I78"/>
    <mergeCell ref="F79:I79"/>
    <mergeCell ref="F80:I80"/>
    <mergeCell ref="F81:I81"/>
    <mergeCell ref="F82:I82"/>
    <mergeCell ref="F83:I83"/>
    <mergeCell ref="F72:I72"/>
    <mergeCell ref="F73:I73"/>
    <mergeCell ref="F74:I74"/>
    <mergeCell ref="F75:I75"/>
    <mergeCell ref="F76:I76"/>
    <mergeCell ref="F77:I77"/>
    <mergeCell ref="F64:I64"/>
    <mergeCell ref="F65:I65"/>
    <mergeCell ref="F66:I66"/>
    <mergeCell ref="F69:I69"/>
    <mergeCell ref="F70:I70"/>
    <mergeCell ref="F71:I71"/>
    <mergeCell ref="F54:I54"/>
    <mergeCell ref="F55:I55"/>
    <mergeCell ref="F56:I56"/>
    <mergeCell ref="F57:I57"/>
    <mergeCell ref="F61:I61"/>
    <mergeCell ref="F63:I63"/>
    <mergeCell ref="F59:I59"/>
    <mergeCell ref="F60:I60"/>
    <mergeCell ref="F48:I48"/>
    <mergeCell ref="F49:I49"/>
    <mergeCell ref="F50:I50"/>
    <mergeCell ref="F51:I51"/>
    <mergeCell ref="F52:I52"/>
    <mergeCell ref="F53:I53"/>
    <mergeCell ref="F35:I35"/>
    <mergeCell ref="F43:I43"/>
    <mergeCell ref="F44:I44"/>
    <mergeCell ref="F45:I45"/>
    <mergeCell ref="F46:I46"/>
    <mergeCell ref="F47:I47"/>
    <mergeCell ref="F21:I21"/>
    <mergeCell ref="F22:I22"/>
    <mergeCell ref="F27:I27"/>
    <mergeCell ref="F32:I32"/>
    <mergeCell ref="F34:I34"/>
    <mergeCell ref="F30:I30"/>
    <mergeCell ref="F14:I14"/>
    <mergeCell ref="F15:I15"/>
    <mergeCell ref="F16:I16"/>
    <mergeCell ref="F17:I17"/>
    <mergeCell ref="F18:I18"/>
    <mergeCell ref="F19:I19"/>
    <mergeCell ref="L60:O60"/>
    <mergeCell ref="F11:I11"/>
    <mergeCell ref="F12:I12"/>
    <mergeCell ref="F13:I13"/>
    <mergeCell ref="C3:C4"/>
    <mergeCell ref="D3:D4"/>
    <mergeCell ref="E3:E4"/>
    <mergeCell ref="F3:I4"/>
    <mergeCell ref="F5:I5"/>
    <mergeCell ref="F6:I6"/>
  </mergeCells>
  <printOptions/>
  <pageMargins left="0.2" right="0.19" top="0.58" bottom="0.23" header="0.5" footer="0.18"/>
  <pageSetup horizontalDpi="600" verticalDpi="600" orientation="portrait" paperSize="8" scale="94" r:id="rId1"/>
</worksheet>
</file>

<file path=xl/worksheets/sheet6.xml><?xml version="1.0" encoding="utf-8"?>
<worksheet xmlns="http://schemas.openxmlformats.org/spreadsheetml/2006/main" xmlns:r="http://schemas.openxmlformats.org/officeDocument/2006/relationships">
  <sheetPr>
    <tabColor rgb="FFFF0000"/>
  </sheetPr>
  <dimension ref="A1:I103"/>
  <sheetViews>
    <sheetView showGridLines="0" zoomScaleSheetLayoutView="85" zoomScalePageLayoutView="0" workbookViewId="0" topLeftCell="A1">
      <pane ySplit="4" topLeftCell="A59" activePane="bottomLeft" state="frozen"/>
      <selection pane="topLeft" activeCell="A1" sqref="A1"/>
      <selection pane="bottomLeft" activeCell="A75" sqref="A75:I75"/>
    </sheetView>
  </sheetViews>
  <sheetFormatPr defaultColWidth="8.88671875" defaultRowHeight="13.5"/>
  <cols>
    <col min="1" max="1" width="14.10546875" style="2" customWidth="1"/>
    <col min="2" max="2" width="17.3359375" style="2" customWidth="1"/>
    <col min="3" max="5" width="15.77734375" style="2" customWidth="1"/>
    <col min="6" max="6" width="12.99609375" style="2" customWidth="1"/>
    <col min="7" max="7" width="9.5546875" style="2" customWidth="1"/>
    <col min="8" max="8" width="8.88671875" style="2" customWidth="1"/>
    <col min="9" max="9" width="22.21484375" style="2" customWidth="1"/>
    <col min="10" max="16384" width="8.88671875" style="2" customWidth="1"/>
  </cols>
  <sheetData>
    <row r="1" spans="1:5" ht="19.5" customHeight="1">
      <c r="A1" s="3" t="s">
        <v>113</v>
      </c>
      <c r="B1" s="4"/>
      <c r="C1" s="4"/>
      <c r="D1" s="4"/>
      <c r="E1" s="4"/>
    </row>
    <row r="2" spans="1:9" ht="19.5" customHeight="1">
      <c r="A2" s="29" t="s">
        <v>117</v>
      </c>
      <c r="B2" s="30"/>
      <c r="C2" s="31"/>
      <c r="D2" s="31"/>
      <c r="E2" s="31"/>
      <c r="F2" s="31"/>
      <c r="G2" s="31"/>
      <c r="H2" s="31"/>
      <c r="I2" s="6" t="s">
        <v>282</v>
      </c>
    </row>
    <row r="3" spans="1:9" ht="19.5" customHeight="1">
      <c r="A3" s="7" t="s">
        <v>114</v>
      </c>
      <c r="B3" s="80" t="s">
        <v>3</v>
      </c>
      <c r="C3" s="361" t="s">
        <v>115</v>
      </c>
      <c r="D3" s="330" t="s">
        <v>116</v>
      </c>
      <c r="E3" s="363" t="s">
        <v>0</v>
      </c>
      <c r="F3" s="365" t="s">
        <v>1</v>
      </c>
      <c r="G3" s="366"/>
      <c r="H3" s="366"/>
      <c r="I3" s="367"/>
    </row>
    <row r="4" spans="1:9" ht="19.5" customHeight="1">
      <c r="A4" s="8" t="s">
        <v>2</v>
      </c>
      <c r="B4" s="77" t="s">
        <v>3</v>
      </c>
      <c r="C4" s="362"/>
      <c r="D4" s="331"/>
      <c r="E4" s="364"/>
      <c r="F4" s="368"/>
      <c r="G4" s="369"/>
      <c r="H4" s="369"/>
      <c r="I4" s="370"/>
    </row>
    <row r="5" spans="1:9" ht="18.75" customHeight="1">
      <c r="A5" s="26" t="s">
        <v>127</v>
      </c>
      <c r="B5" s="81"/>
      <c r="C5" s="140">
        <f>SUM(C6)</f>
        <v>1370000000</v>
      </c>
      <c r="D5" s="114">
        <f>SUM(D6)</f>
        <v>1236000000</v>
      </c>
      <c r="E5" s="141">
        <f aca="true" t="shared" si="0" ref="E5:E69">C5-D5</f>
        <v>134000000</v>
      </c>
      <c r="F5" s="340"/>
      <c r="G5" s="325"/>
      <c r="H5" s="325"/>
      <c r="I5" s="341"/>
    </row>
    <row r="6" spans="1:9" ht="18.75" customHeight="1">
      <c r="A6" s="20" t="s">
        <v>128</v>
      </c>
      <c r="B6" s="82"/>
      <c r="C6" s="142">
        <f>SUM(C7:C13)</f>
        <v>1370000000</v>
      </c>
      <c r="D6" s="120">
        <f>SUM(D7:D13)</f>
        <v>1236000000</v>
      </c>
      <c r="E6" s="143">
        <f t="shared" si="0"/>
        <v>134000000</v>
      </c>
      <c r="F6" s="340"/>
      <c r="G6" s="325"/>
      <c r="H6" s="325"/>
      <c r="I6" s="341"/>
    </row>
    <row r="7" spans="1:9" ht="18.75" customHeight="1">
      <c r="A7" s="21"/>
      <c r="B7" s="83" t="s">
        <v>36</v>
      </c>
      <c r="C7" s="142">
        <f>+지출!C7</f>
        <v>760000000</v>
      </c>
      <c r="D7" s="120">
        <f>+지출!D7</f>
        <v>680000000</v>
      </c>
      <c r="E7" s="143">
        <f t="shared" si="0"/>
        <v>80000000</v>
      </c>
      <c r="F7" s="32" t="str">
        <f>지출!F7</f>
        <v>직원급여(12명)</v>
      </c>
      <c r="G7" s="32">
        <f>+I7/12</f>
        <v>63333333.333333336</v>
      </c>
      <c r="H7" s="32">
        <v>12</v>
      </c>
      <c r="I7" s="33">
        <f>+C7</f>
        <v>760000000</v>
      </c>
    </row>
    <row r="8" spans="1:9" ht="18.75" customHeight="1">
      <c r="A8" s="25"/>
      <c r="B8" s="82" t="s">
        <v>37</v>
      </c>
      <c r="C8" s="142">
        <f>+지출!C8</f>
        <v>0</v>
      </c>
      <c r="D8" s="120">
        <f>+지출!D8</f>
        <v>0</v>
      </c>
      <c r="E8" s="143">
        <f t="shared" si="0"/>
        <v>0</v>
      </c>
      <c r="F8" s="18"/>
      <c r="G8" s="32">
        <f>+I8/12</f>
        <v>0</v>
      </c>
      <c r="H8" s="18">
        <v>12</v>
      </c>
      <c r="I8" s="33">
        <f>+C8</f>
        <v>0</v>
      </c>
    </row>
    <row r="9" spans="1:9" ht="18.75" customHeight="1">
      <c r="A9" s="25"/>
      <c r="B9" s="83" t="s">
        <v>38</v>
      </c>
      <c r="C9" s="142">
        <f>+지출!C9</f>
        <v>480000000</v>
      </c>
      <c r="D9" s="120">
        <f>+지출!D9</f>
        <v>480000000</v>
      </c>
      <c r="E9" s="143">
        <f t="shared" si="0"/>
        <v>0</v>
      </c>
      <c r="F9" s="32"/>
      <c r="G9" s="32">
        <f>+I9/12</f>
        <v>40000000</v>
      </c>
      <c r="H9" s="32">
        <v>12</v>
      </c>
      <c r="I9" s="33">
        <f>+C9</f>
        <v>480000000</v>
      </c>
    </row>
    <row r="10" spans="1:9" ht="18.75" customHeight="1">
      <c r="A10" s="25"/>
      <c r="B10" s="82" t="s">
        <v>39</v>
      </c>
      <c r="C10" s="142">
        <f>+지출!C10</f>
        <v>100000000</v>
      </c>
      <c r="D10" s="120">
        <f>+지출!D10</f>
        <v>70000000</v>
      </c>
      <c r="E10" s="143">
        <f t="shared" si="0"/>
        <v>30000000</v>
      </c>
      <c r="F10" s="32" t="str">
        <f>지출!F10</f>
        <v>4대보험</v>
      </c>
      <c r="G10" s="32">
        <f>+I10/12</f>
        <v>8333333.333333333</v>
      </c>
      <c r="H10" s="32">
        <v>12</v>
      </c>
      <c r="I10" s="33">
        <f>+C10</f>
        <v>100000000</v>
      </c>
    </row>
    <row r="11" spans="1:9" ht="18.75" customHeight="1">
      <c r="A11" s="25"/>
      <c r="B11" s="82" t="s">
        <v>129</v>
      </c>
      <c r="C11" s="142">
        <f>+지출!C11</f>
        <v>0</v>
      </c>
      <c r="D11" s="120">
        <f>+지출!D11</f>
        <v>0</v>
      </c>
      <c r="E11" s="143">
        <f t="shared" si="0"/>
        <v>0</v>
      </c>
      <c r="F11" s="340"/>
      <c r="G11" s="325"/>
      <c r="H11" s="325"/>
      <c r="I11" s="341"/>
    </row>
    <row r="12" spans="1:9" ht="18.75" customHeight="1">
      <c r="A12" s="25"/>
      <c r="B12" s="82" t="s">
        <v>40</v>
      </c>
      <c r="C12" s="142">
        <f>+지출!C12</f>
        <v>0</v>
      </c>
      <c r="D12" s="120">
        <f>+지출!D12</f>
        <v>0</v>
      </c>
      <c r="E12" s="143">
        <f t="shared" si="0"/>
        <v>0</v>
      </c>
      <c r="F12" s="340"/>
      <c r="G12" s="325"/>
      <c r="H12" s="325"/>
      <c r="I12" s="341"/>
    </row>
    <row r="13" spans="1:9" ht="18.75" customHeight="1">
      <c r="A13" s="24"/>
      <c r="B13" s="82" t="s">
        <v>41</v>
      </c>
      <c r="C13" s="142">
        <f>+지출!C13</f>
        <v>30000000</v>
      </c>
      <c r="D13" s="120">
        <f>+지출!D13</f>
        <v>6000000</v>
      </c>
      <c r="E13" s="143">
        <f t="shared" si="0"/>
        <v>24000000</v>
      </c>
      <c r="F13" s="340" t="str">
        <f>지출!F13</f>
        <v> 김민혁,최현주,김용주</v>
      </c>
      <c r="G13" s="325"/>
      <c r="H13" s="325"/>
      <c r="I13" s="341"/>
    </row>
    <row r="14" spans="1:9" ht="18.75" customHeight="1">
      <c r="A14" s="17" t="s">
        <v>42</v>
      </c>
      <c r="B14" s="84"/>
      <c r="C14" s="144">
        <f>SUM(C15+C22+C32)</f>
        <v>3010553200</v>
      </c>
      <c r="D14" s="122">
        <f>SUM(D15+D22+D32)</f>
        <v>2890053200</v>
      </c>
      <c r="E14" s="141">
        <f t="shared" si="0"/>
        <v>120500000</v>
      </c>
      <c r="F14" s="340"/>
      <c r="G14" s="325"/>
      <c r="H14" s="325"/>
      <c r="I14" s="341"/>
    </row>
    <row r="15" spans="1:9" ht="18.75" customHeight="1">
      <c r="A15" s="20" t="s">
        <v>43</v>
      </c>
      <c r="B15" s="82"/>
      <c r="C15" s="142">
        <f>SUM(C16:C21)</f>
        <v>63000000</v>
      </c>
      <c r="D15" s="120">
        <f>SUM(D16:D21)</f>
        <v>63000000</v>
      </c>
      <c r="E15" s="143">
        <f t="shared" si="0"/>
        <v>0</v>
      </c>
      <c r="F15" s="340"/>
      <c r="G15" s="325"/>
      <c r="H15" s="325"/>
      <c r="I15" s="341"/>
    </row>
    <row r="16" spans="1:9" ht="18.75" customHeight="1">
      <c r="A16" s="21"/>
      <c r="B16" s="82" t="s">
        <v>44</v>
      </c>
      <c r="C16" s="142">
        <f>+지출!C16</f>
        <v>0</v>
      </c>
      <c r="D16" s="120">
        <f>+지출!D16</f>
        <v>0</v>
      </c>
      <c r="E16" s="143">
        <f t="shared" si="0"/>
        <v>0</v>
      </c>
      <c r="F16" s="340"/>
      <c r="G16" s="325"/>
      <c r="H16" s="325"/>
      <c r="I16" s="341"/>
    </row>
    <row r="17" spans="1:9" ht="18.75" customHeight="1">
      <c r="A17" s="25"/>
      <c r="B17" s="82" t="s">
        <v>45</v>
      </c>
      <c r="C17" s="142">
        <f>+지출!C17</f>
        <v>0</v>
      </c>
      <c r="D17" s="120">
        <f>+지출!D17</f>
        <v>0</v>
      </c>
      <c r="E17" s="143">
        <f t="shared" si="0"/>
        <v>0</v>
      </c>
      <c r="F17" s="340"/>
      <c r="G17" s="325"/>
      <c r="H17" s="325"/>
      <c r="I17" s="341"/>
    </row>
    <row r="18" spans="1:9" ht="18.75" customHeight="1">
      <c r="A18" s="25"/>
      <c r="B18" s="82" t="s">
        <v>130</v>
      </c>
      <c r="C18" s="142">
        <f>+지출!C18</f>
        <v>0</v>
      </c>
      <c r="D18" s="120">
        <f>+지출!D18</f>
        <v>0</v>
      </c>
      <c r="E18" s="143">
        <f t="shared" si="0"/>
        <v>0</v>
      </c>
      <c r="F18" s="340"/>
      <c r="G18" s="325"/>
      <c r="H18" s="325"/>
      <c r="I18" s="341"/>
    </row>
    <row r="19" spans="1:9" ht="18.75" customHeight="1">
      <c r="A19" s="25"/>
      <c r="B19" s="82" t="s">
        <v>46</v>
      </c>
      <c r="C19" s="142">
        <f>+지출!C19</f>
        <v>20000000</v>
      </c>
      <c r="D19" s="120">
        <f>+지출!D19</f>
        <v>20000000</v>
      </c>
      <c r="E19" s="143">
        <f t="shared" si="0"/>
        <v>0</v>
      </c>
      <c r="F19" s="340" t="str">
        <f>지출!F19</f>
        <v>업무용차량 보험료 및 보증보험료</v>
      </c>
      <c r="G19" s="325"/>
      <c r="H19" s="325"/>
      <c r="I19" s="341"/>
    </row>
    <row r="20" spans="1:9" ht="18.75" customHeight="1">
      <c r="A20" s="25"/>
      <c r="B20" s="83" t="s">
        <v>47</v>
      </c>
      <c r="C20" s="142">
        <f>+지출!C20</f>
        <v>40000000</v>
      </c>
      <c r="D20" s="120">
        <f>+지출!D20</f>
        <v>40000000</v>
      </c>
      <c r="E20" s="143">
        <f t="shared" si="0"/>
        <v>0</v>
      </c>
      <c r="F20" s="32" t="str">
        <f>지출!F20</f>
        <v>복합기 임차료 792,000, 차량리스료(12개월) 39,208,000</v>
      </c>
      <c r="G20" s="32"/>
      <c r="H20" s="32"/>
      <c r="I20" s="19"/>
    </row>
    <row r="21" spans="1:9" ht="18.75" customHeight="1">
      <c r="A21" s="24"/>
      <c r="B21" s="82" t="s">
        <v>48</v>
      </c>
      <c r="C21" s="142">
        <f>+지출!C21</f>
        <v>3000000</v>
      </c>
      <c r="D21" s="120">
        <f>+지출!D21</f>
        <v>3000000</v>
      </c>
      <c r="E21" s="143">
        <f t="shared" si="0"/>
        <v>0</v>
      </c>
      <c r="F21" s="340"/>
      <c r="G21" s="325"/>
      <c r="H21" s="325"/>
      <c r="I21" s="341"/>
    </row>
    <row r="22" spans="1:9" ht="21.75" customHeight="1">
      <c r="A22" s="20" t="s">
        <v>49</v>
      </c>
      <c r="B22" s="82"/>
      <c r="C22" s="142">
        <f>SUM(C23:C31)</f>
        <v>2194553200</v>
      </c>
      <c r="D22" s="120">
        <f>SUM(D23:D31)</f>
        <v>2184053200</v>
      </c>
      <c r="E22" s="143">
        <f t="shared" si="0"/>
        <v>10500000</v>
      </c>
      <c r="F22" s="340"/>
      <c r="G22" s="325"/>
      <c r="H22" s="325"/>
      <c r="I22" s="341"/>
    </row>
    <row r="23" spans="1:9" ht="21.75" customHeight="1">
      <c r="A23" s="21"/>
      <c r="B23" s="82" t="s">
        <v>50</v>
      </c>
      <c r="C23" s="142">
        <f>+지출!C23</f>
        <v>50000000</v>
      </c>
      <c r="D23" s="120">
        <f>+지출!D23</f>
        <v>100000000</v>
      </c>
      <c r="E23" s="145">
        <f t="shared" si="0"/>
        <v>-50000000</v>
      </c>
      <c r="F23" s="18" t="s">
        <v>203</v>
      </c>
      <c r="G23" s="18">
        <f>+I23/H23</f>
        <v>4166666.6666666665</v>
      </c>
      <c r="H23" s="18">
        <v>12</v>
      </c>
      <c r="I23" s="19">
        <f>+C23</f>
        <v>50000000</v>
      </c>
    </row>
    <row r="24" spans="1:9" ht="21.75" customHeight="1">
      <c r="A24" s="25"/>
      <c r="B24" s="82" t="s">
        <v>131</v>
      </c>
      <c r="C24" s="142">
        <f>+지출!C24</f>
        <v>20000000</v>
      </c>
      <c r="D24" s="120">
        <f>+지출!D24</f>
        <v>20000000</v>
      </c>
      <c r="E24" s="145">
        <f t="shared" si="0"/>
        <v>0</v>
      </c>
      <c r="F24" s="18" t="s">
        <v>204</v>
      </c>
      <c r="G24" s="18">
        <f>+I24/H24</f>
        <v>1666666.6666666667</v>
      </c>
      <c r="H24" s="18">
        <v>12</v>
      </c>
      <c r="I24" s="19">
        <f>+C24</f>
        <v>20000000</v>
      </c>
    </row>
    <row r="25" spans="1:9" ht="21.75" customHeight="1">
      <c r="A25" s="25"/>
      <c r="B25" s="82" t="s">
        <v>138</v>
      </c>
      <c r="C25" s="142">
        <f>+지출!C25</f>
        <v>10000000</v>
      </c>
      <c r="D25" s="120">
        <f>+지출!D25</f>
        <v>20000000</v>
      </c>
      <c r="E25" s="145">
        <f t="shared" si="0"/>
        <v>-10000000</v>
      </c>
      <c r="F25" s="23" t="s">
        <v>205</v>
      </c>
      <c r="G25" s="18">
        <f>+I25/H25</f>
        <v>833333.3333333334</v>
      </c>
      <c r="H25" s="18">
        <v>12</v>
      </c>
      <c r="I25" s="19">
        <f>+C25</f>
        <v>10000000</v>
      </c>
    </row>
    <row r="26" spans="1:9" ht="21.75" customHeight="1">
      <c r="A26" s="25"/>
      <c r="B26" s="85" t="s">
        <v>137</v>
      </c>
      <c r="C26" s="142">
        <f>+지출!C26</f>
        <v>10000000</v>
      </c>
      <c r="D26" s="120">
        <f>+지출!D26</f>
        <v>20000000</v>
      </c>
      <c r="E26" s="143">
        <f t="shared" si="0"/>
        <v>-10000000</v>
      </c>
      <c r="F26" s="18" t="s">
        <v>188</v>
      </c>
      <c r="G26" s="23">
        <f>+I26/H26</f>
        <v>833333.3333333334</v>
      </c>
      <c r="H26" s="23">
        <v>12</v>
      </c>
      <c r="I26" s="19">
        <f>+C26</f>
        <v>10000000</v>
      </c>
    </row>
    <row r="27" spans="1:9" ht="21.75" customHeight="1">
      <c r="A27" s="22"/>
      <c r="B27" s="86" t="s">
        <v>132</v>
      </c>
      <c r="C27" s="147">
        <f>+지출!C27</f>
        <v>0</v>
      </c>
      <c r="D27" s="127">
        <f>+지출!D27</f>
        <v>0</v>
      </c>
      <c r="E27" s="148">
        <f t="shared" si="0"/>
        <v>0</v>
      </c>
      <c r="F27" s="342"/>
      <c r="G27" s="343"/>
      <c r="H27" s="343"/>
      <c r="I27" s="344"/>
    </row>
    <row r="28" spans="1:9" ht="21.75" customHeight="1">
      <c r="A28" s="250"/>
      <c r="B28" s="88" t="s">
        <v>133</v>
      </c>
      <c r="C28" s="251">
        <f>+지출!C28</f>
        <v>500000</v>
      </c>
      <c r="D28" s="252">
        <f>+지출!D28</f>
        <v>0</v>
      </c>
      <c r="E28" s="150">
        <f t="shared" si="0"/>
        <v>500000</v>
      </c>
      <c r="F28" s="258" t="s">
        <v>302</v>
      </c>
      <c r="G28" s="259">
        <f>+I28/H28</f>
        <v>41666.666666666664</v>
      </c>
      <c r="H28" s="259">
        <v>12</v>
      </c>
      <c r="I28" s="37">
        <f>+C28</f>
        <v>500000</v>
      </c>
    </row>
    <row r="29" spans="1:9" ht="21.75" customHeight="1">
      <c r="A29" s="25"/>
      <c r="B29" s="87" t="s">
        <v>134</v>
      </c>
      <c r="C29" s="146">
        <f>+지출!C29</f>
        <v>4053200</v>
      </c>
      <c r="D29" s="117">
        <f>+지출!D29</f>
        <v>4053200</v>
      </c>
      <c r="E29" s="143">
        <f t="shared" si="0"/>
        <v>0</v>
      </c>
      <c r="F29" s="41" t="s">
        <v>206</v>
      </c>
      <c r="G29" s="253">
        <f>+I29/H29</f>
        <v>337766.6666666667</v>
      </c>
      <c r="H29" s="253">
        <v>12</v>
      </c>
      <c r="I29" s="254">
        <f>+C29</f>
        <v>4053200</v>
      </c>
    </row>
    <row r="30" spans="1:9" ht="24.75" customHeight="1">
      <c r="A30" s="25"/>
      <c r="B30" s="82" t="s">
        <v>135</v>
      </c>
      <c r="C30" s="142">
        <f>+지출!C30</f>
        <v>2000000000</v>
      </c>
      <c r="D30" s="120">
        <f>+지출!D30</f>
        <v>1800000000</v>
      </c>
      <c r="E30" s="143">
        <f t="shared" si="0"/>
        <v>200000000</v>
      </c>
      <c r="F30" s="371" t="s">
        <v>189</v>
      </c>
      <c r="G30" s="371"/>
      <c r="H30" s="371"/>
      <c r="I30" s="372"/>
    </row>
    <row r="31" spans="1:9" ht="18.75" customHeight="1">
      <c r="A31" s="25"/>
      <c r="B31" s="83" t="s">
        <v>136</v>
      </c>
      <c r="C31" s="142">
        <f>+지출!C31</f>
        <v>100000000</v>
      </c>
      <c r="D31" s="120">
        <f>+지출!D31</f>
        <v>220000000</v>
      </c>
      <c r="E31" s="143">
        <f t="shared" si="0"/>
        <v>-120000000</v>
      </c>
      <c r="F31" s="32" t="str">
        <f>지출!F31</f>
        <v>감정평가, 세무결산, 소송관련비용, 대표번호사용료 등</v>
      </c>
      <c r="G31" s="32"/>
      <c r="H31" s="32"/>
      <c r="I31" s="33"/>
    </row>
    <row r="32" spans="1:9" ht="18.75" customHeight="1">
      <c r="A32" s="20" t="s">
        <v>51</v>
      </c>
      <c r="B32" s="82"/>
      <c r="C32" s="142">
        <f>SUM(C33:C42)</f>
        <v>753000000</v>
      </c>
      <c r="D32" s="120">
        <f>SUM(D33:D42)</f>
        <v>643000000</v>
      </c>
      <c r="E32" s="143">
        <f t="shared" si="0"/>
        <v>110000000</v>
      </c>
      <c r="F32" s="340"/>
      <c r="G32" s="325"/>
      <c r="H32" s="325"/>
      <c r="I32" s="341"/>
    </row>
    <row r="33" spans="1:9" ht="18.75" customHeight="1">
      <c r="A33" s="21"/>
      <c r="B33" s="83" t="s">
        <v>52</v>
      </c>
      <c r="C33" s="142">
        <f>+지출!C33</f>
        <v>70000000</v>
      </c>
      <c r="D33" s="120">
        <f>+지출!D33</f>
        <v>70000000</v>
      </c>
      <c r="E33" s="143">
        <f t="shared" si="0"/>
        <v>0</v>
      </c>
      <c r="F33" s="32" t="s">
        <v>149</v>
      </c>
      <c r="G33" s="32">
        <f>+I33/H33</f>
        <v>5833333.333333333</v>
      </c>
      <c r="H33" s="32">
        <v>12</v>
      </c>
      <c r="I33" s="33">
        <f>+C33</f>
        <v>70000000</v>
      </c>
    </row>
    <row r="34" spans="1:9" ht="18.75" customHeight="1">
      <c r="A34" s="25"/>
      <c r="B34" s="83" t="s">
        <v>118</v>
      </c>
      <c r="C34" s="142">
        <f>+지출!C34</f>
        <v>1000000</v>
      </c>
      <c r="D34" s="120">
        <f>+지출!D34</f>
        <v>1000000</v>
      </c>
      <c r="E34" s="143">
        <f t="shared" si="0"/>
        <v>0</v>
      </c>
      <c r="F34" s="340"/>
      <c r="G34" s="325"/>
      <c r="H34" s="325"/>
      <c r="I34" s="341"/>
    </row>
    <row r="35" spans="1:9" ht="18.75" customHeight="1">
      <c r="A35" s="25"/>
      <c r="B35" s="83" t="s">
        <v>53</v>
      </c>
      <c r="C35" s="142">
        <f>+지출!C35</f>
        <v>470000000</v>
      </c>
      <c r="D35" s="120">
        <f>+지출!D35</f>
        <v>360000000</v>
      </c>
      <c r="E35" s="143">
        <f t="shared" si="0"/>
        <v>110000000</v>
      </c>
      <c r="F35" s="340" t="str">
        <f>지출!F35</f>
        <v>법률고문료, 파견직원용역비</v>
      </c>
      <c r="G35" s="325"/>
      <c r="H35" s="325"/>
      <c r="I35" s="341"/>
    </row>
    <row r="36" spans="1:9" ht="18.75" customHeight="1">
      <c r="A36" s="25"/>
      <c r="B36" s="83" t="str">
        <f>지출!B36</f>
        <v>4234 기관장업무추진비</v>
      </c>
      <c r="C36" s="142">
        <f>+지출!C36</f>
        <v>84000000</v>
      </c>
      <c r="D36" s="120">
        <f>+지출!D36</f>
        <v>84000000</v>
      </c>
      <c r="E36" s="143">
        <f t="shared" si="0"/>
        <v>0</v>
      </c>
      <c r="F36" s="32" t="s">
        <v>194</v>
      </c>
      <c r="G36" s="32">
        <f>+I36/H36</f>
        <v>7000000</v>
      </c>
      <c r="H36" s="32">
        <v>12</v>
      </c>
      <c r="I36" s="33">
        <f>+C36</f>
        <v>84000000</v>
      </c>
    </row>
    <row r="37" spans="1:9" ht="18.75" customHeight="1">
      <c r="A37" s="25"/>
      <c r="B37" s="83" t="str">
        <f>지출!B37</f>
        <v>4235 상임이사업무추진비</v>
      </c>
      <c r="C37" s="142">
        <f>+지출!C37</f>
        <v>0</v>
      </c>
      <c r="D37" s="120">
        <f>+지출!D37</f>
        <v>0</v>
      </c>
      <c r="E37" s="143">
        <f t="shared" si="0"/>
        <v>0</v>
      </c>
      <c r="F37" s="32"/>
      <c r="G37" s="32"/>
      <c r="H37" s="32"/>
      <c r="I37" s="33"/>
    </row>
    <row r="38" spans="1:9" ht="18.75" customHeight="1">
      <c r="A38" s="25"/>
      <c r="B38" s="83" t="str">
        <f>지출!B38</f>
        <v>4236 기타업무추진비</v>
      </c>
      <c r="C38" s="142">
        <f>+지출!C38</f>
        <v>0</v>
      </c>
      <c r="D38" s="120">
        <f>+지출!D38</f>
        <v>0</v>
      </c>
      <c r="E38" s="143">
        <f t="shared" si="0"/>
        <v>0</v>
      </c>
      <c r="F38" s="32"/>
      <c r="G38" s="32"/>
      <c r="H38" s="32"/>
      <c r="I38" s="33"/>
    </row>
    <row r="39" spans="1:9" ht="18.75" customHeight="1">
      <c r="A39" s="25"/>
      <c r="B39" s="82" t="str">
        <f>지출!B39</f>
        <v>4237 홍    보    비</v>
      </c>
      <c r="C39" s="142">
        <f>+지출!C39</f>
        <v>50000000</v>
      </c>
      <c r="D39" s="120">
        <f>+지출!D39</f>
        <v>50000000</v>
      </c>
      <c r="E39" s="143">
        <f t="shared" si="0"/>
        <v>0</v>
      </c>
      <c r="F39" s="18" t="s">
        <v>195</v>
      </c>
      <c r="G39" s="32">
        <f>+I39/H39</f>
        <v>4166666.6666666665</v>
      </c>
      <c r="H39" s="32">
        <v>12</v>
      </c>
      <c r="I39" s="33">
        <f>+C39</f>
        <v>50000000</v>
      </c>
    </row>
    <row r="40" spans="1:9" ht="18.75" customHeight="1">
      <c r="A40" s="25"/>
      <c r="B40" s="82" t="str">
        <f>지출!B40</f>
        <v>4238 회    의    비</v>
      </c>
      <c r="C40" s="142">
        <f>+지출!C40</f>
        <v>5000000</v>
      </c>
      <c r="D40" s="120">
        <f>+지출!D40</f>
        <v>5000000</v>
      </c>
      <c r="E40" s="143">
        <f t="shared" si="0"/>
        <v>0</v>
      </c>
      <c r="F40" s="32" t="s">
        <v>148</v>
      </c>
      <c r="G40" s="32">
        <f>+I40/H40</f>
        <v>416666.6666666667</v>
      </c>
      <c r="H40" s="32">
        <v>12</v>
      </c>
      <c r="I40" s="33">
        <f>+C40</f>
        <v>5000000</v>
      </c>
    </row>
    <row r="41" spans="1:9" ht="18.75" customHeight="1">
      <c r="A41" s="25"/>
      <c r="B41" s="82" t="str">
        <f>지출!B41</f>
        <v>4239 행    사    비</v>
      </c>
      <c r="C41" s="142">
        <f>+지출!C41</f>
        <v>3000000</v>
      </c>
      <c r="D41" s="120">
        <f>+지출!D41</f>
        <v>3000000</v>
      </c>
      <c r="E41" s="143">
        <f t="shared" si="0"/>
        <v>0</v>
      </c>
      <c r="F41" s="18" t="s">
        <v>196</v>
      </c>
      <c r="G41" s="32">
        <f>+I41/H41</f>
        <v>250000</v>
      </c>
      <c r="H41" s="32">
        <v>12</v>
      </c>
      <c r="I41" s="33">
        <f>+C41</f>
        <v>3000000</v>
      </c>
    </row>
    <row r="42" spans="1:9" ht="18.75" customHeight="1">
      <c r="A42" s="24"/>
      <c r="B42" s="82" t="str">
        <f>지출!B42</f>
        <v>4241 기 타 운 영 비</v>
      </c>
      <c r="C42" s="142">
        <f>+지출!C42</f>
        <v>70000000</v>
      </c>
      <c r="D42" s="120">
        <f>+지출!D42</f>
        <v>70000000</v>
      </c>
      <c r="E42" s="143">
        <f t="shared" si="0"/>
        <v>0</v>
      </c>
      <c r="F42" s="18" t="s">
        <v>197</v>
      </c>
      <c r="G42" s="32">
        <f>+I42/H42</f>
        <v>5833333.333333333</v>
      </c>
      <c r="H42" s="32">
        <v>12</v>
      </c>
      <c r="I42" s="33">
        <f>+C42</f>
        <v>70000000</v>
      </c>
    </row>
    <row r="43" spans="1:9" ht="18.75" customHeight="1">
      <c r="A43" s="17" t="s">
        <v>54</v>
      </c>
      <c r="B43" s="84"/>
      <c r="C43" s="144">
        <f>SUM(C44+C46)</f>
        <v>0</v>
      </c>
      <c r="D43" s="122">
        <f>SUM(D44+D46)</f>
        <v>0</v>
      </c>
      <c r="E43" s="149">
        <f t="shared" si="0"/>
        <v>0</v>
      </c>
      <c r="F43" s="340"/>
      <c r="G43" s="325"/>
      <c r="H43" s="325"/>
      <c r="I43" s="341"/>
    </row>
    <row r="44" spans="1:9" ht="18.75" customHeight="1">
      <c r="A44" s="24" t="s">
        <v>55</v>
      </c>
      <c r="B44" s="85"/>
      <c r="C44" s="146">
        <f>SUM(C45)</f>
        <v>0</v>
      </c>
      <c r="D44" s="117">
        <f>SUM(D45)</f>
        <v>0</v>
      </c>
      <c r="E44" s="143">
        <f t="shared" si="0"/>
        <v>0</v>
      </c>
      <c r="F44" s="340"/>
      <c r="G44" s="325"/>
      <c r="H44" s="325"/>
      <c r="I44" s="341"/>
    </row>
    <row r="45" spans="1:9" ht="18.75" customHeight="1">
      <c r="A45" s="20"/>
      <c r="B45" s="82" t="s">
        <v>56</v>
      </c>
      <c r="C45" s="142">
        <f>+지출!C45</f>
        <v>0</v>
      </c>
      <c r="D45" s="120">
        <f>+지출!D45</f>
        <v>0</v>
      </c>
      <c r="E45" s="145">
        <f t="shared" si="0"/>
        <v>0</v>
      </c>
      <c r="F45" s="340"/>
      <c r="G45" s="325"/>
      <c r="H45" s="325"/>
      <c r="I45" s="341"/>
    </row>
    <row r="46" spans="1:9" ht="18.75" customHeight="1">
      <c r="A46" s="20" t="s">
        <v>57</v>
      </c>
      <c r="B46" s="82"/>
      <c r="C46" s="142">
        <f>SUM(C47:C47)</f>
        <v>0</v>
      </c>
      <c r="D46" s="120">
        <f>SUM(D47:D47)</f>
        <v>0</v>
      </c>
      <c r="E46" s="143">
        <f t="shared" si="0"/>
        <v>0</v>
      </c>
      <c r="F46" s="340"/>
      <c r="G46" s="325"/>
      <c r="H46" s="325"/>
      <c r="I46" s="341"/>
    </row>
    <row r="47" spans="1:9" ht="18.75" customHeight="1">
      <c r="A47" s="21"/>
      <c r="B47" s="82" t="s">
        <v>58</v>
      </c>
      <c r="C47" s="142">
        <f>+지출!C47</f>
        <v>0</v>
      </c>
      <c r="D47" s="120">
        <f>+지출!D47</f>
        <v>0</v>
      </c>
      <c r="E47" s="143">
        <f t="shared" si="0"/>
        <v>0</v>
      </c>
      <c r="F47" s="340"/>
      <c r="G47" s="325"/>
      <c r="H47" s="325"/>
      <c r="I47" s="341"/>
    </row>
    <row r="48" spans="1:9" ht="21" customHeight="1">
      <c r="A48" s="17" t="s">
        <v>59</v>
      </c>
      <c r="B48" s="84"/>
      <c r="C48" s="144">
        <f>SUM(C49)</f>
        <v>8654000000</v>
      </c>
      <c r="D48" s="122">
        <f>SUM(D49)</f>
        <v>3560000000</v>
      </c>
      <c r="E48" s="141">
        <f t="shared" si="0"/>
        <v>5094000000</v>
      </c>
      <c r="F48" s="340"/>
      <c r="G48" s="325"/>
      <c r="H48" s="325"/>
      <c r="I48" s="341"/>
    </row>
    <row r="49" spans="1:9" ht="21" customHeight="1">
      <c r="A49" s="20" t="s">
        <v>60</v>
      </c>
      <c r="B49" s="82"/>
      <c r="C49" s="142">
        <f>SUM(C50:C53)</f>
        <v>8654000000</v>
      </c>
      <c r="D49" s="120">
        <f>SUM(D50:D52)</f>
        <v>3560000000</v>
      </c>
      <c r="E49" s="143">
        <f t="shared" si="0"/>
        <v>5094000000</v>
      </c>
      <c r="F49" s="340"/>
      <c r="G49" s="325"/>
      <c r="H49" s="325"/>
      <c r="I49" s="341"/>
    </row>
    <row r="50" spans="1:9" ht="21" customHeight="1">
      <c r="A50" s="21"/>
      <c r="B50" s="83" t="s">
        <v>61</v>
      </c>
      <c r="C50" s="142">
        <f>+지출!C50</f>
        <v>5094000000</v>
      </c>
      <c r="D50" s="120">
        <f>+지출!D50</f>
        <v>0</v>
      </c>
      <c r="E50" s="143">
        <f t="shared" si="0"/>
        <v>5094000000</v>
      </c>
      <c r="F50" s="340" t="s">
        <v>318</v>
      </c>
      <c r="G50" s="325"/>
      <c r="H50" s="325"/>
      <c r="I50" s="341"/>
    </row>
    <row r="51" spans="1:9" ht="21" customHeight="1">
      <c r="A51" s="25"/>
      <c r="B51" s="61" t="s">
        <v>143</v>
      </c>
      <c r="C51" s="142">
        <f>+지출!C51</f>
        <v>3560000000</v>
      </c>
      <c r="D51" s="120">
        <f>+지출!D51</f>
        <v>3560000000</v>
      </c>
      <c r="E51" s="145">
        <f t="shared" si="0"/>
        <v>0</v>
      </c>
      <c r="F51" s="340" t="s">
        <v>293</v>
      </c>
      <c r="G51" s="325"/>
      <c r="H51" s="325"/>
      <c r="I51" s="341"/>
    </row>
    <row r="52" spans="1:9" ht="21" customHeight="1">
      <c r="A52" s="24"/>
      <c r="B52" s="82" t="s">
        <v>144</v>
      </c>
      <c r="C52" s="142">
        <f>+지출!C52</f>
        <v>0</v>
      </c>
      <c r="D52" s="120">
        <f>+지출!D52</f>
        <v>0</v>
      </c>
      <c r="E52" s="145">
        <f t="shared" si="0"/>
        <v>0</v>
      </c>
      <c r="F52" s="340">
        <f>+지출!F54</f>
        <v>0</v>
      </c>
      <c r="G52" s="325"/>
      <c r="H52" s="325"/>
      <c r="I52" s="341"/>
    </row>
    <row r="53" spans="1:9" ht="21" customHeight="1">
      <c r="A53" s="24"/>
      <c r="B53" s="85" t="s">
        <v>139</v>
      </c>
      <c r="C53" s="146">
        <f>+지출!C53</f>
        <v>0</v>
      </c>
      <c r="D53" s="117">
        <f>+지출!D53</f>
        <v>0</v>
      </c>
      <c r="E53" s="143">
        <f t="shared" si="0"/>
        <v>0</v>
      </c>
      <c r="F53" s="345">
        <f>+지출!F55</f>
        <v>0</v>
      </c>
      <c r="G53" s="346"/>
      <c r="H53" s="346"/>
      <c r="I53" s="347"/>
    </row>
    <row r="54" spans="1:9" ht="21" customHeight="1">
      <c r="A54" s="26" t="s">
        <v>140</v>
      </c>
      <c r="B54" s="85"/>
      <c r="C54" s="140">
        <f>SUM(C55)</f>
        <v>5000000000</v>
      </c>
      <c r="D54" s="114">
        <f>SUM(D55)</f>
        <v>5000000000</v>
      </c>
      <c r="E54" s="141">
        <f t="shared" si="0"/>
        <v>0</v>
      </c>
      <c r="F54" s="340">
        <f>+지출!F56</f>
        <v>0</v>
      </c>
      <c r="G54" s="325"/>
      <c r="H54" s="325"/>
      <c r="I54" s="341"/>
    </row>
    <row r="55" spans="1:9" ht="21" customHeight="1">
      <c r="A55" s="20" t="s">
        <v>141</v>
      </c>
      <c r="B55" s="82"/>
      <c r="C55" s="142">
        <f>SUM(C56)</f>
        <v>5000000000</v>
      </c>
      <c r="D55" s="120">
        <f>SUM(D56)</f>
        <v>5000000000</v>
      </c>
      <c r="E55" s="143">
        <f t="shared" si="0"/>
        <v>0</v>
      </c>
      <c r="F55" s="340">
        <f>+지출!F57</f>
        <v>0</v>
      </c>
      <c r="G55" s="325"/>
      <c r="H55" s="325"/>
      <c r="I55" s="341"/>
    </row>
    <row r="56" spans="1:9" ht="21" customHeight="1">
      <c r="A56" s="20"/>
      <c r="B56" s="82" t="s">
        <v>142</v>
      </c>
      <c r="C56" s="142">
        <f>+지출!C56</f>
        <v>5000000000</v>
      </c>
      <c r="D56" s="120">
        <f>+지출!D56</f>
        <v>5000000000</v>
      </c>
      <c r="E56" s="143">
        <f t="shared" si="0"/>
        <v>0</v>
      </c>
      <c r="F56" s="350">
        <f>+지출!F58</f>
        <v>0</v>
      </c>
      <c r="G56" s="353"/>
      <c r="H56" s="353"/>
      <c r="I56" s="354"/>
    </row>
    <row r="57" spans="1:9" ht="21" customHeight="1">
      <c r="A57" s="17" t="s">
        <v>62</v>
      </c>
      <c r="B57" s="84"/>
      <c r="C57" s="144">
        <f>C61+C64+C58</f>
        <v>23642513870</v>
      </c>
      <c r="D57" s="122">
        <f>D61+D64+D58</f>
        <v>1650000000</v>
      </c>
      <c r="E57" s="141">
        <f t="shared" si="0"/>
        <v>21992513870</v>
      </c>
      <c r="F57" s="350">
        <f>+지출!F59</f>
        <v>0</v>
      </c>
      <c r="G57" s="353"/>
      <c r="H57" s="353"/>
      <c r="I57" s="354"/>
    </row>
    <row r="58" spans="1:9" ht="21" customHeight="1">
      <c r="A58" s="20" t="s">
        <v>284</v>
      </c>
      <c r="B58" s="82"/>
      <c r="C58" s="142">
        <f>+C59+C60</f>
        <v>15000000000</v>
      </c>
      <c r="D58" s="158">
        <f>+D59</f>
        <v>0</v>
      </c>
      <c r="E58" s="143">
        <f>+C58-D58</f>
        <v>15000000000</v>
      </c>
      <c r="F58" s="379">
        <f>+지출!F61</f>
        <v>0</v>
      </c>
      <c r="G58" s="380"/>
      <c r="H58" s="380"/>
      <c r="I58" s="381"/>
    </row>
    <row r="59" spans="1:9" ht="21" customHeight="1">
      <c r="A59" s="20"/>
      <c r="B59" s="82" t="s">
        <v>283</v>
      </c>
      <c r="C59" s="92">
        <f>지출!C59</f>
        <v>0</v>
      </c>
      <c r="D59" s="158">
        <v>0</v>
      </c>
      <c r="E59" s="93">
        <f>+C59-D59</f>
        <v>0</v>
      </c>
      <c r="F59" s="379"/>
      <c r="G59" s="380"/>
      <c r="H59" s="380"/>
      <c r="I59" s="381"/>
    </row>
    <row r="60" spans="1:9" ht="21" customHeight="1">
      <c r="A60" s="20"/>
      <c r="B60" s="82" t="s">
        <v>288</v>
      </c>
      <c r="C60" s="142">
        <f>지출!C60</f>
        <v>15000000000</v>
      </c>
      <c r="D60" s="158"/>
      <c r="E60" s="93"/>
      <c r="F60" s="350" t="str">
        <f>지출!F60</f>
        <v> 의정부병원 증축 및 의료장비 구입비 전출</v>
      </c>
      <c r="G60" s="353"/>
      <c r="H60" s="353"/>
      <c r="I60" s="354"/>
    </row>
    <row r="61" spans="1:9" ht="21" customHeight="1">
      <c r="A61" s="20" t="s">
        <v>119</v>
      </c>
      <c r="B61" s="82"/>
      <c r="C61" s="142">
        <f>+C62+C63</f>
        <v>1150000000</v>
      </c>
      <c r="D61" s="120">
        <f>D63</f>
        <v>1650000000</v>
      </c>
      <c r="E61" s="143">
        <f t="shared" si="0"/>
        <v>-500000000</v>
      </c>
      <c r="F61" s="350">
        <f>+지출!F64</f>
        <v>0</v>
      </c>
      <c r="G61" s="353"/>
      <c r="H61" s="353"/>
      <c r="I61" s="354"/>
    </row>
    <row r="62" spans="1:9" ht="21" customHeight="1">
      <c r="A62" s="20"/>
      <c r="B62" s="82" t="s">
        <v>292</v>
      </c>
      <c r="C62" s="142">
        <f>지출!C62</f>
        <v>0</v>
      </c>
      <c r="D62" s="120"/>
      <c r="E62" s="143"/>
      <c r="F62" s="245">
        <f>지출!F62</f>
        <v>0</v>
      </c>
      <c r="G62" s="246"/>
      <c r="H62" s="246"/>
      <c r="I62" s="247"/>
    </row>
    <row r="63" spans="1:9" ht="21" customHeight="1">
      <c r="A63" s="34"/>
      <c r="B63" s="82" t="s">
        <v>120</v>
      </c>
      <c r="C63" s="142">
        <f>+지출!C63</f>
        <v>1150000000</v>
      </c>
      <c r="D63" s="120">
        <f>+지출!D63</f>
        <v>1650000000</v>
      </c>
      <c r="E63" s="143">
        <f t="shared" si="0"/>
        <v>-500000000</v>
      </c>
      <c r="F63" s="350" t="str">
        <f>지출!F63</f>
        <v> 강남 1,000,000,000 금산 150,000,000</v>
      </c>
      <c r="G63" s="353"/>
      <c r="H63" s="353"/>
      <c r="I63" s="354"/>
    </row>
    <row r="64" spans="1:9" ht="21" customHeight="1">
      <c r="A64" s="20" t="s">
        <v>63</v>
      </c>
      <c r="B64" s="82"/>
      <c r="C64" s="142">
        <f>SUM(C65:C69)</f>
        <v>7492513870</v>
      </c>
      <c r="D64" s="120">
        <f>SUM(D65:D69)</f>
        <v>0</v>
      </c>
      <c r="E64" s="145">
        <f t="shared" si="0"/>
        <v>7492513870</v>
      </c>
      <c r="F64" s="350">
        <f>+지출!F66</f>
        <v>0</v>
      </c>
      <c r="G64" s="353"/>
      <c r="H64" s="353"/>
      <c r="I64" s="354"/>
    </row>
    <row r="65" spans="1:9" ht="21" customHeight="1">
      <c r="A65" s="21"/>
      <c r="B65" s="85" t="s">
        <v>64</v>
      </c>
      <c r="C65" s="146">
        <v>0</v>
      </c>
      <c r="D65" s="117">
        <v>0</v>
      </c>
      <c r="E65" s="143">
        <f t="shared" si="0"/>
        <v>0</v>
      </c>
      <c r="F65" s="350">
        <f>+지출!F69</f>
        <v>0</v>
      </c>
      <c r="G65" s="353"/>
      <c r="H65" s="353"/>
      <c r="I65" s="354"/>
    </row>
    <row r="66" spans="1:9" ht="21" customHeight="1">
      <c r="A66" s="25"/>
      <c r="B66" s="82" t="s">
        <v>65</v>
      </c>
      <c r="C66" s="142">
        <v>0</v>
      </c>
      <c r="D66" s="120">
        <v>0</v>
      </c>
      <c r="E66" s="143">
        <f t="shared" si="0"/>
        <v>0</v>
      </c>
      <c r="F66" s="350">
        <f>+지출!F70</f>
        <v>0</v>
      </c>
      <c r="G66" s="353"/>
      <c r="H66" s="353"/>
      <c r="I66" s="354"/>
    </row>
    <row r="67" spans="1:9" ht="21" customHeight="1">
      <c r="A67" s="25"/>
      <c r="B67" s="85" t="s">
        <v>310</v>
      </c>
      <c r="C67" s="146">
        <f>지출!C67</f>
        <v>2000000000</v>
      </c>
      <c r="D67" s="117">
        <f>지출!D67</f>
        <v>0</v>
      </c>
      <c r="E67" s="145">
        <f t="shared" si="0"/>
        <v>2000000000</v>
      </c>
      <c r="F67" s="245"/>
      <c r="G67" s="246"/>
      <c r="H67" s="246"/>
      <c r="I67" s="247"/>
    </row>
    <row r="68" spans="1:9" ht="21" customHeight="1">
      <c r="A68" s="25"/>
      <c r="B68" s="85" t="s">
        <v>321</v>
      </c>
      <c r="C68" s="146">
        <f>지출!C68</f>
        <v>5492513870</v>
      </c>
      <c r="D68" s="117">
        <f>지출!D68</f>
        <v>0</v>
      </c>
      <c r="E68" s="145">
        <f t="shared" si="0"/>
        <v>5492513870</v>
      </c>
      <c r="F68" s="245" t="str">
        <f>지출!F68</f>
        <v> 금산매각대금</v>
      </c>
      <c r="G68" s="246"/>
      <c r="H68" s="246"/>
      <c r="I68" s="247"/>
    </row>
    <row r="69" spans="1:9" ht="21" customHeight="1">
      <c r="A69" s="24"/>
      <c r="B69" s="85" t="s">
        <v>66</v>
      </c>
      <c r="C69" s="146">
        <v>0</v>
      </c>
      <c r="D69" s="117">
        <v>0</v>
      </c>
      <c r="E69" s="143">
        <f t="shared" si="0"/>
        <v>0</v>
      </c>
      <c r="F69" s="350">
        <f>+지출!F71</f>
        <v>0</v>
      </c>
      <c r="G69" s="353"/>
      <c r="H69" s="353"/>
      <c r="I69" s="354"/>
    </row>
    <row r="70" spans="1:9" ht="21" customHeight="1">
      <c r="A70" s="17" t="s">
        <v>67</v>
      </c>
      <c r="B70" s="84"/>
      <c r="C70" s="144">
        <f>SUM(C71)+C78</f>
        <v>0</v>
      </c>
      <c r="D70" s="122">
        <f>SUM(D71)+D78</f>
        <v>0</v>
      </c>
      <c r="E70" s="149">
        <f>SUM(E71)+E78</f>
        <v>0</v>
      </c>
      <c r="F70" s="350">
        <f>+지출!F72</f>
        <v>0</v>
      </c>
      <c r="G70" s="353"/>
      <c r="H70" s="353"/>
      <c r="I70" s="354"/>
    </row>
    <row r="71" spans="1:9" ht="21" customHeight="1">
      <c r="A71" s="20" t="s">
        <v>68</v>
      </c>
      <c r="B71" s="82"/>
      <c r="C71" s="142">
        <f>SUM(C72:C77)</f>
        <v>0</v>
      </c>
      <c r="D71" s="120">
        <f>SUM(D72:D77)</f>
        <v>0</v>
      </c>
      <c r="E71" s="143">
        <f aca="true" t="shared" si="1" ref="E71:E99">C71-D71</f>
        <v>0</v>
      </c>
      <c r="F71" s="350">
        <f>+지출!F73</f>
        <v>0</v>
      </c>
      <c r="G71" s="353"/>
      <c r="H71" s="353"/>
      <c r="I71" s="354"/>
    </row>
    <row r="72" spans="1:9" ht="21" customHeight="1">
      <c r="A72" s="21"/>
      <c r="B72" s="82" t="s">
        <v>69</v>
      </c>
      <c r="C72" s="142">
        <f>+지출!C72</f>
        <v>0</v>
      </c>
      <c r="D72" s="120">
        <f>+지출!D72</f>
        <v>0</v>
      </c>
      <c r="E72" s="143">
        <f t="shared" si="1"/>
        <v>0</v>
      </c>
      <c r="F72" s="350">
        <f>+지출!F74</f>
        <v>0</v>
      </c>
      <c r="G72" s="353"/>
      <c r="H72" s="353"/>
      <c r="I72" s="354"/>
    </row>
    <row r="73" spans="1:9" ht="21" customHeight="1">
      <c r="A73" s="25"/>
      <c r="B73" s="82" t="s">
        <v>121</v>
      </c>
      <c r="C73" s="142">
        <f>+지출!C73</f>
        <v>0</v>
      </c>
      <c r="D73" s="120">
        <f>+지출!D73</f>
        <v>0</v>
      </c>
      <c r="E73" s="143">
        <f t="shared" si="1"/>
        <v>0</v>
      </c>
      <c r="F73" s="350">
        <f>+지출!F75</f>
        <v>0</v>
      </c>
      <c r="G73" s="353"/>
      <c r="H73" s="353"/>
      <c r="I73" s="354"/>
    </row>
    <row r="74" spans="1:9" ht="21" customHeight="1">
      <c r="A74" s="25"/>
      <c r="B74" s="83" t="s">
        <v>182</v>
      </c>
      <c r="C74" s="142">
        <f>+지출!C74</f>
        <v>0</v>
      </c>
      <c r="D74" s="120">
        <f>+지출!D74</f>
        <v>0</v>
      </c>
      <c r="E74" s="143">
        <f t="shared" si="1"/>
        <v>0</v>
      </c>
      <c r="F74" s="350">
        <f>+지출!F76</f>
        <v>0</v>
      </c>
      <c r="G74" s="353"/>
      <c r="H74" s="353"/>
      <c r="I74" s="354"/>
    </row>
    <row r="75" spans="1:9" ht="21" customHeight="1">
      <c r="A75" s="24"/>
      <c r="B75" s="82" t="s">
        <v>70</v>
      </c>
      <c r="C75" s="142">
        <f>+지출!C75</f>
        <v>0</v>
      </c>
      <c r="D75" s="120">
        <f>+지출!D75</f>
        <v>0</v>
      </c>
      <c r="E75" s="145">
        <f t="shared" si="1"/>
        <v>0</v>
      </c>
      <c r="F75" s="350">
        <f>+지출!F77</f>
        <v>0</v>
      </c>
      <c r="G75" s="353"/>
      <c r="H75" s="353"/>
      <c r="I75" s="354"/>
    </row>
    <row r="76" spans="1:9" ht="21" customHeight="1">
      <c r="A76" s="25"/>
      <c r="B76" s="85" t="s">
        <v>71</v>
      </c>
      <c r="C76" s="146">
        <f>+지출!C76</f>
        <v>0</v>
      </c>
      <c r="D76" s="117">
        <f>+지출!D76</f>
        <v>0</v>
      </c>
      <c r="E76" s="143">
        <f t="shared" si="1"/>
        <v>0</v>
      </c>
      <c r="F76" s="358">
        <f>+지출!F78</f>
        <v>0</v>
      </c>
      <c r="G76" s="359"/>
      <c r="H76" s="359"/>
      <c r="I76" s="360"/>
    </row>
    <row r="77" spans="1:9" ht="21" customHeight="1">
      <c r="A77" s="24"/>
      <c r="B77" s="82" t="s">
        <v>72</v>
      </c>
      <c r="C77" s="142">
        <f>+지출!C77</f>
        <v>0</v>
      </c>
      <c r="D77" s="120">
        <f>+지출!D77</f>
        <v>0</v>
      </c>
      <c r="E77" s="143">
        <f t="shared" si="1"/>
        <v>0</v>
      </c>
      <c r="F77" s="350">
        <f>+지출!F79</f>
        <v>0</v>
      </c>
      <c r="G77" s="353"/>
      <c r="H77" s="353"/>
      <c r="I77" s="354"/>
    </row>
    <row r="78" spans="1:9" ht="21" customHeight="1">
      <c r="A78" s="39" t="s">
        <v>150</v>
      </c>
      <c r="B78" s="86"/>
      <c r="C78" s="147">
        <f>C79</f>
        <v>0</v>
      </c>
      <c r="D78" s="127">
        <f>D79</f>
        <v>0</v>
      </c>
      <c r="E78" s="151">
        <f>E79</f>
        <v>0</v>
      </c>
      <c r="F78" s="355">
        <f>+지출!F80</f>
        <v>0</v>
      </c>
      <c r="G78" s="356"/>
      <c r="H78" s="356"/>
      <c r="I78" s="357"/>
    </row>
    <row r="79" spans="1:9" ht="21" customHeight="1">
      <c r="A79" s="250"/>
      <c r="B79" s="88" t="s">
        <v>151</v>
      </c>
      <c r="C79" s="251">
        <f>+지출!C79</f>
        <v>0</v>
      </c>
      <c r="D79" s="252">
        <f>+지출!D79</f>
        <v>0</v>
      </c>
      <c r="E79" s="150">
        <f t="shared" si="1"/>
        <v>0</v>
      </c>
      <c r="F79" s="382">
        <f>+지출!F81</f>
        <v>0</v>
      </c>
      <c r="G79" s="383"/>
      <c r="H79" s="383"/>
      <c r="I79" s="384"/>
    </row>
    <row r="80" spans="1:9" ht="21" customHeight="1">
      <c r="A80" s="17" t="s">
        <v>73</v>
      </c>
      <c r="B80" s="84"/>
      <c r="C80" s="144">
        <f>+지출!C80</f>
        <v>0</v>
      </c>
      <c r="D80" s="122">
        <f>SUM(D81)</f>
        <v>0</v>
      </c>
      <c r="E80" s="149">
        <f t="shared" si="1"/>
        <v>0</v>
      </c>
      <c r="F80" s="350">
        <f>+지출!F82</f>
        <v>0</v>
      </c>
      <c r="G80" s="353"/>
      <c r="H80" s="353"/>
      <c r="I80" s="354"/>
    </row>
    <row r="81" spans="1:9" ht="21" customHeight="1">
      <c r="A81" s="24" t="s">
        <v>74</v>
      </c>
      <c r="B81" s="85"/>
      <c r="C81" s="142">
        <f>+지출!C81</f>
        <v>0</v>
      </c>
      <c r="D81" s="117">
        <f>+지출!D81</f>
        <v>0</v>
      </c>
      <c r="E81" s="143">
        <f t="shared" si="1"/>
        <v>0</v>
      </c>
      <c r="F81" s="350">
        <f>+지출!F83</f>
        <v>0</v>
      </c>
      <c r="G81" s="353"/>
      <c r="H81" s="353"/>
      <c r="I81" s="354"/>
    </row>
    <row r="82" spans="1:9" ht="21" customHeight="1">
      <c r="A82" s="24"/>
      <c r="B82" s="85" t="s">
        <v>75</v>
      </c>
      <c r="C82" s="142">
        <f>+지출!C82</f>
        <v>0</v>
      </c>
      <c r="D82" s="117">
        <f>+지출!D82</f>
        <v>0</v>
      </c>
      <c r="E82" s="143">
        <f t="shared" si="1"/>
        <v>0</v>
      </c>
      <c r="F82" s="350">
        <f>+지출!F84</f>
        <v>0</v>
      </c>
      <c r="G82" s="353"/>
      <c r="H82" s="353"/>
      <c r="I82" s="354"/>
    </row>
    <row r="83" spans="1:9" ht="21" customHeight="1">
      <c r="A83" s="26" t="s">
        <v>76</v>
      </c>
      <c r="B83" s="81"/>
      <c r="C83" s="144">
        <f>+지출!C83</f>
        <v>0</v>
      </c>
      <c r="D83" s="114">
        <f>+지출!D83</f>
        <v>0</v>
      </c>
      <c r="E83" s="141">
        <f t="shared" si="1"/>
        <v>0</v>
      </c>
      <c r="F83" s="350">
        <f>+지출!F85</f>
        <v>0</v>
      </c>
      <c r="G83" s="353"/>
      <c r="H83" s="353"/>
      <c r="I83" s="354"/>
    </row>
    <row r="84" spans="1:9" ht="21" customHeight="1">
      <c r="A84" s="20" t="s">
        <v>77</v>
      </c>
      <c r="B84" s="82"/>
      <c r="C84" s="142">
        <f>+지출!C84</f>
        <v>0</v>
      </c>
      <c r="D84" s="117">
        <f>+지출!D84</f>
        <v>0</v>
      </c>
      <c r="E84" s="143">
        <f t="shared" si="1"/>
        <v>0</v>
      </c>
      <c r="F84" s="350">
        <f>+지출!F86</f>
        <v>0</v>
      </c>
      <c r="G84" s="353"/>
      <c r="H84" s="353"/>
      <c r="I84" s="354"/>
    </row>
    <row r="85" spans="1:9" ht="21" customHeight="1">
      <c r="A85" s="21"/>
      <c r="B85" s="82" t="s">
        <v>78</v>
      </c>
      <c r="C85" s="142">
        <f>+지출!C85</f>
        <v>0</v>
      </c>
      <c r="D85" s="117">
        <f>+지출!D85</f>
        <v>0</v>
      </c>
      <c r="E85" s="143">
        <f t="shared" si="1"/>
        <v>0</v>
      </c>
      <c r="F85" s="350">
        <f>+지출!F87</f>
        <v>0</v>
      </c>
      <c r="G85" s="353"/>
      <c r="H85" s="353"/>
      <c r="I85" s="354"/>
    </row>
    <row r="86" spans="1:9" ht="21" customHeight="1">
      <c r="A86" s="24"/>
      <c r="B86" s="82" t="s">
        <v>79</v>
      </c>
      <c r="C86" s="142">
        <f>+지출!C86</f>
        <v>0</v>
      </c>
      <c r="D86" s="117">
        <f>+지출!D86</f>
        <v>0</v>
      </c>
      <c r="E86" s="143">
        <f t="shared" si="1"/>
        <v>0</v>
      </c>
      <c r="F86" s="350">
        <f>+지출!F88</f>
        <v>0</v>
      </c>
      <c r="G86" s="353"/>
      <c r="H86" s="353"/>
      <c r="I86" s="354"/>
    </row>
    <row r="87" spans="1:9" ht="21" customHeight="1">
      <c r="A87" s="20" t="s">
        <v>80</v>
      </c>
      <c r="B87" s="82"/>
      <c r="C87" s="142">
        <f>+지출!C87</f>
        <v>0</v>
      </c>
      <c r="D87" s="117">
        <f>+지출!D87</f>
        <v>0</v>
      </c>
      <c r="E87" s="145">
        <f t="shared" si="1"/>
        <v>0</v>
      </c>
      <c r="F87" s="350">
        <f>+지출!F89</f>
        <v>0</v>
      </c>
      <c r="G87" s="353"/>
      <c r="H87" s="353"/>
      <c r="I87" s="354"/>
    </row>
    <row r="88" spans="1:9" ht="21" customHeight="1">
      <c r="A88" s="21"/>
      <c r="B88" s="85" t="s">
        <v>81</v>
      </c>
      <c r="C88" s="142">
        <f>+지출!C88</f>
        <v>0</v>
      </c>
      <c r="D88" s="117">
        <f>+지출!D88</f>
        <v>0</v>
      </c>
      <c r="E88" s="143">
        <f t="shared" si="1"/>
        <v>0</v>
      </c>
      <c r="F88" s="350" t="str">
        <f>+지출!F90</f>
        <v> </v>
      </c>
      <c r="G88" s="353"/>
      <c r="H88" s="353"/>
      <c r="I88" s="354"/>
    </row>
    <row r="89" spans="1:9" ht="21" customHeight="1">
      <c r="A89" s="25"/>
      <c r="B89" s="82" t="s">
        <v>82</v>
      </c>
      <c r="C89" s="142">
        <f>+지출!C89</f>
        <v>0</v>
      </c>
      <c r="D89" s="117">
        <f>+지출!D89</f>
        <v>0</v>
      </c>
      <c r="E89" s="143">
        <f t="shared" si="1"/>
        <v>0</v>
      </c>
      <c r="F89" s="350" t="str">
        <f>+지출!F91</f>
        <v> 차기이월자금</v>
      </c>
      <c r="G89" s="353"/>
      <c r="H89" s="353"/>
      <c r="I89" s="354"/>
    </row>
    <row r="90" spans="1:9" ht="21" customHeight="1">
      <c r="A90" s="22"/>
      <c r="B90" s="86" t="s">
        <v>83</v>
      </c>
      <c r="C90" s="142">
        <f>+지출!C90</f>
        <v>0</v>
      </c>
      <c r="D90" s="117">
        <f>+지출!D90</f>
        <v>0</v>
      </c>
      <c r="E90" s="148">
        <f t="shared" si="1"/>
        <v>0</v>
      </c>
      <c r="F90" s="355">
        <f>+지출!F92</f>
        <v>0</v>
      </c>
      <c r="G90" s="356"/>
      <c r="H90" s="356"/>
      <c r="I90" s="357"/>
    </row>
    <row r="91" spans="1:9" ht="21" customHeight="1">
      <c r="A91" s="35" t="s">
        <v>84</v>
      </c>
      <c r="B91" s="89"/>
      <c r="C91" s="152">
        <f>수입!C63-'지출 (천원)'!C5-'지출 (천원)'!C14-'지출 (천원)'!C43-'지출 (천원)'!C48-'지출 (천원)'!C54-'지출 (천원)'!C57-'지출 (천원)'!C70-'지출 (천원)'!C83</f>
        <v>15595165441</v>
      </c>
      <c r="D91" s="130">
        <f>수입!D63-'지출 (천원)'!D5-'지출 (천원)'!D14-'지출 (천원)'!D43-'지출 (천원)'!D48-'지출 (천원)'!D54-'지출 (천원)'!D57-'지출 (천원)'!D70-'지출 (천원)'!D83</f>
        <v>36316905964</v>
      </c>
      <c r="E91" s="153">
        <f t="shared" si="1"/>
        <v>-20721740523</v>
      </c>
      <c r="F91" s="36" t="s">
        <v>122</v>
      </c>
      <c r="G91" s="36"/>
      <c r="H91" s="36"/>
      <c r="I91" s="37"/>
    </row>
    <row r="92" spans="1:9" ht="21" customHeight="1">
      <c r="A92" s="17" t="s">
        <v>85</v>
      </c>
      <c r="B92" s="84"/>
      <c r="C92" s="144">
        <f>SUM(C93:C94)</f>
        <v>15595165441</v>
      </c>
      <c r="D92" s="122">
        <f>SUM(D93:D94)</f>
        <v>6316905964</v>
      </c>
      <c r="E92" s="141">
        <f t="shared" si="1"/>
        <v>9278259477</v>
      </c>
      <c r="F92" s="340"/>
      <c r="G92" s="325"/>
      <c r="H92" s="325"/>
      <c r="I92" s="341"/>
    </row>
    <row r="93" spans="1:9" ht="21" customHeight="1">
      <c r="A93" s="21"/>
      <c r="B93" s="82" t="s">
        <v>86</v>
      </c>
      <c r="C93" s="142">
        <f>C91</f>
        <v>15595165441</v>
      </c>
      <c r="D93" s="120">
        <f>+지출!D93</f>
        <v>6316905964</v>
      </c>
      <c r="E93" s="143">
        <f t="shared" si="1"/>
        <v>9278259477</v>
      </c>
      <c r="F93" s="340" t="s">
        <v>183</v>
      </c>
      <c r="G93" s="325"/>
      <c r="H93" s="325"/>
      <c r="I93" s="341"/>
    </row>
    <row r="94" spans="1:9" ht="21" customHeight="1">
      <c r="A94" s="24"/>
      <c r="B94" s="82" t="s">
        <v>154</v>
      </c>
      <c r="C94" s="142">
        <v>0</v>
      </c>
      <c r="D94" s="120">
        <v>0</v>
      </c>
      <c r="E94" s="143">
        <f t="shared" si="1"/>
        <v>0</v>
      </c>
      <c r="F94" s="340"/>
      <c r="G94" s="325"/>
      <c r="H94" s="325"/>
      <c r="I94" s="341"/>
    </row>
    <row r="95" spans="1:9" ht="19.5" customHeight="1">
      <c r="A95" s="17" t="s">
        <v>87</v>
      </c>
      <c r="B95" s="84"/>
      <c r="C95" s="144">
        <f>SUM(C96:C98)</f>
        <v>0</v>
      </c>
      <c r="D95" s="122">
        <f>SUM(D96:D98)</f>
        <v>0</v>
      </c>
      <c r="E95" s="141">
        <f t="shared" si="1"/>
        <v>0</v>
      </c>
      <c r="F95" s="340"/>
      <c r="G95" s="325"/>
      <c r="H95" s="325"/>
      <c r="I95" s="341"/>
    </row>
    <row r="96" spans="1:9" ht="19.5" customHeight="1">
      <c r="A96" s="21"/>
      <c r="B96" s="82" t="s">
        <v>88</v>
      </c>
      <c r="C96" s="142">
        <v>0</v>
      </c>
      <c r="D96" s="120">
        <v>0</v>
      </c>
      <c r="E96" s="143">
        <f t="shared" si="1"/>
        <v>0</v>
      </c>
      <c r="F96" s="340"/>
      <c r="G96" s="325"/>
      <c r="H96" s="325"/>
      <c r="I96" s="341"/>
    </row>
    <row r="97" spans="1:9" ht="19.5" customHeight="1">
      <c r="A97" s="25"/>
      <c r="B97" s="82" t="s">
        <v>89</v>
      </c>
      <c r="C97" s="142">
        <v>0</v>
      </c>
      <c r="D97" s="120">
        <v>0</v>
      </c>
      <c r="E97" s="143">
        <f t="shared" si="1"/>
        <v>0</v>
      </c>
      <c r="F97" s="340"/>
      <c r="G97" s="325"/>
      <c r="H97" s="325"/>
      <c r="I97" s="341"/>
    </row>
    <row r="98" spans="1:9" ht="19.5" customHeight="1">
      <c r="A98" s="24"/>
      <c r="B98" s="82" t="s">
        <v>90</v>
      </c>
      <c r="C98" s="142">
        <v>0</v>
      </c>
      <c r="D98" s="120">
        <v>0</v>
      </c>
      <c r="E98" s="143">
        <f t="shared" si="1"/>
        <v>0</v>
      </c>
      <c r="F98" s="340"/>
      <c r="G98" s="325"/>
      <c r="H98" s="325"/>
      <c r="I98" s="341"/>
    </row>
    <row r="99" spans="1:9" ht="19.5" customHeight="1">
      <c r="A99" s="27" t="s">
        <v>91</v>
      </c>
      <c r="B99" s="90"/>
      <c r="C99" s="154">
        <f>SUM(C5+C14+C43+C48+C54+C57+C70+C80+C83+C91)</f>
        <v>57272232511</v>
      </c>
      <c r="D99" s="138">
        <f>SUM(D5+D14+D43+D48+D54+D57+D70+D80+D83+D91)</f>
        <v>50652959164</v>
      </c>
      <c r="E99" s="155">
        <f t="shared" si="1"/>
        <v>6619273347</v>
      </c>
      <c r="F99" s="342"/>
      <c r="G99" s="343"/>
      <c r="H99" s="343"/>
      <c r="I99" s="344"/>
    </row>
    <row r="100" spans="3:5" ht="13.5">
      <c r="C100" s="38"/>
      <c r="D100" s="38"/>
      <c r="E100" s="28"/>
    </row>
    <row r="101" spans="3:4" ht="13.5">
      <c r="C101" s="38">
        <f>C92-C95</f>
        <v>15595165441</v>
      </c>
      <c r="D101" s="38">
        <f>D92-D95</f>
        <v>6316905964</v>
      </c>
    </row>
    <row r="103" spans="3:4" ht="13.5">
      <c r="C103" s="38">
        <f>C91-C101</f>
        <v>0</v>
      </c>
      <c r="D103" s="38">
        <f>D91-D101</f>
        <v>30000000000</v>
      </c>
    </row>
  </sheetData>
  <sheetProtection/>
  <mergeCells count="75">
    <mergeCell ref="F97:I97"/>
    <mergeCell ref="F98:I98"/>
    <mergeCell ref="F99:I99"/>
    <mergeCell ref="F90:I90"/>
    <mergeCell ref="F92:I92"/>
    <mergeCell ref="F93:I93"/>
    <mergeCell ref="F94:I94"/>
    <mergeCell ref="F95:I95"/>
    <mergeCell ref="F96:I96"/>
    <mergeCell ref="F84:I84"/>
    <mergeCell ref="F85:I85"/>
    <mergeCell ref="F86:I86"/>
    <mergeCell ref="F87:I87"/>
    <mergeCell ref="F88:I88"/>
    <mergeCell ref="F89:I89"/>
    <mergeCell ref="F78:I78"/>
    <mergeCell ref="F79:I79"/>
    <mergeCell ref="F80:I80"/>
    <mergeCell ref="F81:I81"/>
    <mergeCell ref="F82:I82"/>
    <mergeCell ref="F83:I83"/>
    <mergeCell ref="F72:I72"/>
    <mergeCell ref="F73:I73"/>
    <mergeCell ref="F74:I74"/>
    <mergeCell ref="F75:I75"/>
    <mergeCell ref="F76:I76"/>
    <mergeCell ref="F77:I77"/>
    <mergeCell ref="F64:I64"/>
    <mergeCell ref="F65:I65"/>
    <mergeCell ref="F66:I66"/>
    <mergeCell ref="F69:I69"/>
    <mergeCell ref="F70:I70"/>
    <mergeCell ref="F71:I71"/>
    <mergeCell ref="F54:I54"/>
    <mergeCell ref="F55:I55"/>
    <mergeCell ref="F56:I56"/>
    <mergeCell ref="F57:I57"/>
    <mergeCell ref="F61:I61"/>
    <mergeCell ref="F63:I63"/>
    <mergeCell ref="F59:I59"/>
    <mergeCell ref="F58:I58"/>
    <mergeCell ref="F60:I60"/>
    <mergeCell ref="F48:I48"/>
    <mergeCell ref="F49:I49"/>
    <mergeCell ref="F50:I50"/>
    <mergeCell ref="F51:I51"/>
    <mergeCell ref="F52:I52"/>
    <mergeCell ref="F53:I53"/>
    <mergeCell ref="F35:I35"/>
    <mergeCell ref="F43:I43"/>
    <mergeCell ref="F44:I44"/>
    <mergeCell ref="F45:I45"/>
    <mergeCell ref="F46:I46"/>
    <mergeCell ref="F47:I47"/>
    <mergeCell ref="F32:I32"/>
    <mergeCell ref="F34:I34"/>
    <mergeCell ref="F14:I14"/>
    <mergeCell ref="F15:I15"/>
    <mergeCell ref="F16:I16"/>
    <mergeCell ref="F17:I17"/>
    <mergeCell ref="F18:I18"/>
    <mergeCell ref="F30:I30"/>
    <mergeCell ref="F27:I27"/>
    <mergeCell ref="F11:I11"/>
    <mergeCell ref="F12:I12"/>
    <mergeCell ref="F21:I21"/>
    <mergeCell ref="F22:I22"/>
    <mergeCell ref="F13:I13"/>
    <mergeCell ref="F19:I19"/>
    <mergeCell ref="C3:C4"/>
    <mergeCell ref="D3:D4"/>
    <mergeCell ref="E3:E4"/>
    <mergeCell ref="F3:I4"/>
    <mergeCell ref="F5:I5"/>
    <mergeCell ref="F6:I6"/>
  </mergeCells>
  <printOptions/>
  <pageMargins left="0.2" right="0.19" top="0.58" bottom="0.23" header="0.5" footer="0.18"/>
  <pageSetup horizontalDpi="600" verticalDpi="600" orientation="landscape" paperSize="9" scale="94" r:id="rId1"/>
</worksheet>
</file>

<file path=xl/worksheets/sheet7.xml><?xml version="1.0" encoding="utf-8"?>
<worksheet xmlns="http://schemas.openxmlformats.org/spreadsheetml/2006/main" xmlns:r="http://schemas.openxmlformats.org/officeDocument/2006/relationships">
  <sheetPr>
    <tabColor theme="6" tint="-0.24997000396251678"/>
    <pageSetUpPr fitToPage="1"/>
  </sheetPr>
  <dimension ref="A2:R23"/>
  <sheetViews>
    <sheetView showGridLines="0" tabSelected="1" view="pageBreakPreview" zoomScale="85" zoomScaleNormal="90" zoomScaleSheetLayoutView="85" zoomScalePageLayoutView="0" workbookViewId="0" topLeftCell="A1">
      <selection activeCell="E20" sqref="E20"/>
    </sheetView>
  </sheetViews>
  <sheetFormatPr defaultColWidth="8.88671875" defaultRowHeight="13.5"/>
  <cols>
    <col min="1" max="1" width="6.10546875" style="164" customWidth="1"/>
    <col min="2" max="2" width="14.5546875" style="164" bestFit="1" customWidth="1"/>
    <col min="3" max="3" width="14.10546875" style="164" bestFit="1" customWidth="1"/>
    <col min="4" max="4" width="6.88671875" style="164" bestFit="1" customWidth="1"/>
    <col min="5" max="5" width="14.10546875" style="164" customWidth="1"/>
    <col min="6" max="6" width="6.5546875" style="164" bestFit="1" customWidth="1"/>
    <col min="7" max="7" width="14.88671875" style="164" customWidth="1"/>
    <col min="8" max="8" width="30.77734375" style="164" customWidth="1"/>
    <col min="9" max="9" width="6.77734375" style="164" customWidth="1"/>
    <col min="10" max="10" width="15.3359375" style="164" customWidth="1"/>
    <col min="11" max="11" width="13.99609375" style="164" customWidth="1"/>
    <col min="12" max="12" width="7.99609375" style="164" customWidth="1"/>
    <col min="13" max="13" width="14.4453125" style="164" customWidth="1"/>
    <col min="14" max="14" width="12.3359375" style="164" customWidth="1"/>
    <col min="15" max="15" width="19.77734375" style="164" customWidth="1"/>
    <col min="16" max="16" width="28.4453125" style="164" customWidth="1"/>
    <col min="17" max="17" width="17.6640625" style="231" bestFit="1" customWidth="1"/>
    <col min="18" max="18" width="16.5546875" style="164" bestFit="1" customWidth="1"/>
    <col min="19" max="16384" width="8.88671875" style="164" customWidth="1"/>
  </cols>
  <sheetData>
    <row r="1" ht="13.5"/>
    <row r="2" spans="1:16" ht="27">
      <c r="A2" s="400" t="s">
        <v>295</v>
      </c>
      <c r="B2" s="400"/>
      <c r="C2" s="400"/>
      <c r="D2" s="400"/>
      <c r="E2" s="400"/>
      <c r="F2" s="400"/>
      <c r="G2" s="400"/>
      <c r="H2" s="400"/>
      <c r="I2" s="400"/>
      <c r="J2" s="400"/>
      <c r="K2" s="400"/>
      <c r="L2" s="400"/>
      <c r="M2" s="400"/>
      <c r="N2" s="400"/>
      <c r="O2" s="400"/>
      <c r="P2" s="400"/>
    </row>
    <row r="3" ht="30" customHeight="1"/>
    <row r="4" spans="1:16" ht="27.75" customHeight="1">
      <c r="A4" s="164" t="s">
        <v>208</v>
      </c>
      <c r="P4" s="165" t="s">
        <v>209</v>
      </c>
    </row>
    <row r="5" spans="1:16" ht="25.5" customHeight="1">
      <c r="A5" s="396" t="s">
        <v>210</v>
      </c>
      <c r="B5" s="401"/>
      <c r="C5" s="401"/>
      <c r="D5" s="401"/>
      <c r="E5" s="402"/>
      <c r="F5" s="402"/>
      <c r="G5" s="401"/>
      <c r="H5" s="397"/>
      <c r="I5" s="396" t="s">
        <v>211</v>
      </c>
      <c r="J5" s="401"/>
      <c r="K5" s="401"/>
      <c r="L5" s="401"/>
      <c r="M5" s="402"/>
      <c r="N5" s="402"/>
      <c r="O5" s="401"/>
      <c r="P5" s="397"/>
    </row>
    <row r="6" spans="1:16" ht="25.5" customHeight="1">
      <c r="A6" s="388" t="s">
        <v>212</v>
      </c>
      <c r="B6" s="391"/>
      <c r="C6" s="403" t="s">
        <v>296</v>
      </c>
      <c r="D6" s="399"/>
      <c r="E6" s="389" t="s">
        <v>297</v>
      </c>
      <c r="F6" s="390"/>
      <c r="G6" s="394" t="s">
        <v>215</v>
      </c>
      <c r="H6" s="385" t="s">
        <v>216</v>
      </c>
      <c r="I6" s="388" t="s">
        <v>212</v>
      </c>
      <c r="J6" s="391"/>
      <c r="K6" s="391" t="str">
        <f>C6</f>
        <v>2020학년도 본예산</v>
      </c>
      <c r="L6" s="399"/>
      <c r="M6" s="396" t="str">
        <f>E6</f>
        <v>2020학년도 추가경정예산</v>
      </c>
      <c r="N6" s="397"/>
      <c r="O6" s="394" t="s">
        <v>215</v>
      </c>
      <c r="P6" s="385" t="s">
        <v>216</v>
      </c>
    </row>
    <row r="7" spans="1:16" ht="25.5" customHeight="1">
      <c r="A7" s="392"/>
      <c r="B7" s="393"/>
      <c r="C7" s="199" t="s">
        <v>213</v>
      </c>
      <c r="D7" s="206" t="s">
        <v>214</v>
      </c>
      <c r="E7" s="217" t="s">
        <v>213</v>
      </c>
      <c r="F7" s="200" t="s">
        <v>214</v>
      </c>
      <c r="G7" s="395"/>
      <c r="H7" s="386"/>
      <c r="I7" s="392"/>
      <c r="J7" s="393"/>
      <c r="K7" s="199" t="s">
        <v>213</v>
      </c>
      <c r="L7" s="206" t="s">
        <v>214</v>
      </c>
      <c r="M7" s="217" t="s">
        <v>213</v>
      </c>
      <c r="N7" s="200" t="s">
        <v>214</v>
      </c>
      <c r="O7" s="395"/>
      <c r="P7" s="386"/>
    </row>
    <row r="8" spans="1:16" ht="54.75" customHeight="1">
      <c r="A8" s="406" t="s">
        <v>217</v>
      </c>
      <c r="B8" s="197" t="s">
        <v>218</v>
      </c>
      <c r="C8" s="201">
        <v>0</v>
      </c>
      <c r="D8" s="207">
        <f>C8/C23</f>
        <v>0</v>
      </c>
      <c r="E8" s="218">
        <v>0</v>
      </c>
      <c r="F8" s="219">
        <f>E8/E23</f>
        <v>0</v>
      </c>
      <c r="G8" s="213">
        <f>E8-C8</f>
        <v>0</v>
      </c>
      <c r="H8" s="172"/>
      <c r="I8" s="406" t="s">
        <v>219</v>
      </c>
      <c r="J8" s="197" t="s">
        <v>220</v>
      </c>
      <c r="K8" s="228">
        <f>+지출!D5</f>
        <v>1236000000</v>
      </c>
      <c r="L8" s="207">
        <f>K8/K23</f>
        <v>0.024401338448918265</v>
      </c>
      <c r="M8" s="218">
        <f>+지출!C5</f>
        <v>1370000000</v>
      </c>
      <c r="N8" s="219">
        <f>M8/M23</f>
        <v>0.023920841565533014</v>
      </c>
      <c r="O8" s="213">
        <f aca="true" t="shared" si="0" ref="O8:O23">M8-K8</f>
        <v>134000000</v>
      </c>
      <c r="P8" s="237" t="s">
        <v>312</v>
      </c>
    </row>
    <row r="9" spans="1:18" ht="240" customHeight="1">
      <c r="A9" s="388"/>
      <c r="B9" s="198" t="s">
        <v>221</v>
      </c>
      <c r="C9" s="202">
        <f>+수입!D7</f>
        <v>9760000000</v>
      </c>
      <c r="D9" s="208">
        <f>C9/C23</f>
        <v>0.19268370814032545</v>
      </c>
      <c r="E9" s="220">
        <f>+수입!C7</f>
        <v>14752513870</v>
      </c>
      <c r="F9" s="221">
        <f>E9/E23</f>
        <v>0.2575858007135754</v>
      </c>
      <c r="G9" s="214">
        <f>E9-C9</f>
        <v>4992513870</v>
      </c>
      <c r="H9" s="282" t="s">
        <v>327</v>
      </c>
      <c r="I9" s="388"/>
      <c r="J9" s="198" t="s">
        <v>222</v>
      </c>
      <c r="K9" s="202">
        <f>+지출!D14</f>
        <v>2890053200</v>
      </c>
      <c r="L9" s="208">
        <f>K9/K23</f>
        <v>0.05705595976422271</v>
      </c>
      <c r="M9" s="220">
        <f>+지출!C14</f>
        <v>3010553200</v>
      </c>
      <c r="N9" s="221">
        <f>M9/M23</f>
        <v>0.05256566870204994</v>
      </c>
      <c r="O9" s="214">
        <f t="shared" si="0"/>
        <v>120500000</v>
      </c>
      <c r="P9" s="238" t="s">
        <v>316</v>
      </c>
      <c r="Q9" s="231">
        <f>2000000000+100000000+84000000+470000000+70000000+70000000+20000000+20000000+50000000+50000000+500000+5000000+4053200+3000000+10000000+3000000+10000000+792000+39208000+1000000</f>
        <v>3010553200</v>
      </c>
      <c r="R9" s="164" t="b">
        <f>Q9=M9</f>
        <v>1</v>
      </c>
    </row>
    <row r="10" spans="1:16" ht="34.5" customHeight="1">
      <c r="A10" s="388"/>
      <c r="B10" s="198" t="s">
        <v>155</v>
      </c>
      <c r="C10" s="202">
        <v>0</v>
      </c>
      <c r="D10" s="208">
        <f>C10/C23</f>
        <v>0</v>
      </c>
      <c r="E10" s="220">
        <v>0</v>
      </c>
      <c r="F10" s="221">
        <f>E10/E23</f>
        <v>0</v>
      </c>
      <c r="G10" s="214">
        <f>E10-C10</f>
        <v>0</v>
      </c>
      <c r="H10" s="166"/>
      <c r="I10" s="388"/>
      <c r="J10" s="198" t="s">
        <v>224</v>
      </c>
      <c r="K10" s="202">
        <v>0</v>
      </c>
      <c r="L10" s="208">
        <f>K10/K23</f>
        <v>0</v>
      </c>
      <c r="M10" s="220">
        <v>0</v>
      </c>
      <c r="N10" s="221">
        <f>M10/M23</f>
        <v>0</v>
      </c>
      <c r="O10" s="214">
        <f t="shared" si="0"/>
        <v>0</v>
      </c>
      <c r="P10" s="239"/>
    </row>
    <row r="11" spans="1:16" ht="64.5" customHeight="1">
      <c r="A11" s="388"/>
      <c r="B11" s="198" t="s">
        <v>225</v>
      </c>
      <c r="C11" s="202">
        <f>+수입!D18</f>
        <v>2282496660</v>
      </c>
      <c r="D11" s="208">
        <f>C11/C23</f>
        <v>0.04506146724044136</v>
      </c>
      <c r="E11" s="220">
        <f>+수입!C18</f>
        <v>1254389385</v>
      </c>
      <c r="F11" s="221">
        <f>E11/E23</f>
        <v>0.021902226087643355</v>
      </c>
      <c r="G11" s="214">
        <f>E11-C11</f>
        <v>-1028107275</v>
      </c>
      <c r="H11" s="283" t="s">
        <v>315</v>
      </c>
      <c r="I11" s="388"/>
      <c r="J11" s="198" t="s">
        <v>226</v>
      </c>
      <c r="K11" s="202">
        <f>'[2]지출'!D41</f>
        <v>0</v>
      </c>
      <c r="L11" s="208">
        <f>K11/K23</f>
        <v>0</v>
      </c>
      <c r="M11" s="220"/>
      <c r="N11" s="221">
        <f>M11/M23</f>
        <v>0</v>
      </c>
      <c r="O11" s="214">
        <f t="shared" si="0"/>
        <v>0</v>
      </c>
      <c r="P11" s="238"/>
    </row>
    <row r="12" spans="1:16" ht="28.5" customHeight="1">
      <c r="A12" s="388"/>
      <c r="B12" s="198"/>
      <c r="C12" s="202"/>
      <c r="D12" s="209"/>
      <c r="E12" s="220"/>
      <c r="F12" s="222"/>
      <c r="G12" s="232"/>
      <c r="H12" s="173"/>
      <c r="I12" s="388"/>
      <c r="J12" s="198" t="s">
        <v>227</v>
      </c>
      <c r="K12" s="202">
        <f>+지출!D48</f>
        <v>3560000000</v>
      </c>
      <c r="L12" s="208">
        <f>K12/K23</f>
        <v>0.07028217223151216</v>
      </c>
      <c r="M12" s="220">
        <f>+지출!C48</f>
        <v>8654000000</v>
      </c>
      <c r="N12" s="221">
        <f>M12/M23</f>
        <v>0.1511028926336662</v>
      </c>
      <c r="O12" s="214">
        <f t="shared" si="0"/>
        <v>5094000000</v>
      </c>
      <c r="P12" s="238" t="s">
        <v>328</v>
      </c>
    </row>
    <row r="13" spans="1:16" ht="32.25" customHeight="1">
      <c r="A13" s="388"/>
      <c r="B13" s="198"/>
      <c r="C13" s="202"/>
      <c r="D13" s="209"/>
      <c r="E13" s="220"/>
      <c r="F13" s="222"/>
      <c r="G13" s="232"/>
      <c r="H13" s="173"/>
      <c r="I13" s="388"/>
      <c r="J13" s="198" t="s">
        <v>228</v>
      </c>
      <c r="K13" s="202">
        <f>+지출!D56</f>
        <v>5000000000</v>
      </c>
      <c r="L13" s="208">
        <f>K13/K23</f>
        <v>0.0987109160554946</v>
      </c>
      <c r="M13" s="220">
        <f>+지출!C54</f>
        <v>5000000000</v>
      </c>
      <c r="N13" s="221">
        <f>M13/M23</f>
        <v>0.0873023414800475</v>
      </c>
      <c r="O13" s="214">
        <f t="shared" si="0"/>
        <v>0</v>
      </c>
      <c r="P13" s="240"/>
    </row>
    <row r="14" spans="1:16" ht="30" customHeight="1">
      <c r="A14" s="388"/>
      <c r="B14" s="198" t="s">
        <v>230</v>
      </c>
      <c r="C14" s="202">
        <f>SUM(C8:C11)</f>
        <v>12042496660</v>
      </c>
      <c r="D14" s="210">
        <f>C14/C23</f>
        <v>0.2377451753807668</v>
      </c>
      <c r="E14" s="220">
        <f>SUM(E8:E11)</f>
        <v>16006903255</v>
      </c>
      <c r="F14" s="223">
        <f>E14/E23</f>
        <v>0.27948802680121876</v>
      </c>
      <c r="G14" s="214">
        <f aca="true" t="shared" si="1" ref="G14:G23">E14-C14</f>
        <v>3964406595</v>
      </c>
      <c r="H14" s="174"/>
      <c r="I14" s="388"/>
      <c r="J14" s="198" t="s">
        <v>229</v>
      </c>
      <c r="K14" s="202">
        <f>SUM(K8:K13)</f>
        <v>12686053200</v>
      </c>
      <c r="L14" s="210">
        <f>K14/K23</f>
        <v>0.2504503865001477</v>
      </c>
      <c r="M14" s="220">
        <f>SUM(M8:M13)</f>
        <v>18034553200</v>
      </c>
      <c r="N14" s="223">
        <f>M14/M23</f>
        <v>0.31489174438129663</v>
      </c>
      <c r="O14" s="214">
        <f t="shared" si="0"/>
        <v>5348500000</v>
      </c>
      <c r="P14" s="241"/>
    </row>
    <row r="15" spans="1:18" ht="75" customHeight="1">
      <c r="A15" s="387" t="s">
        <v>231</v>
      </c>
      <c r="B15" s="203" t="s">
        <v>232</v>
      </c>
      <c r="C15" s="202">
        <f>수입!D26</f>
        <v>0</v>
      </c>
      <c r="D15" s="210">
        <f>C15/C23</f>
        <v>0</v>
      </c>
      <c r="E15" s="220">
        <f>수입!C26</f>
        <v>7531000000</v>
      </c>
      <c r="F15" s="223">
        <f>E15/E23</f>
        <v>0.13149478673724754</v>
      </c>
      <c r="G15" s="214">
        <f t="shared" si="1"/>
        <v>7531000000</v>
      </c>
      <c r="H15" s="166" t="s">
        <v>325</v>
      </c>
      <c r="I15" s="387" t="s">
        <v>233</v>
      </c>
      <c r="J15" s="198" t="s">
        <v>234</v>
      </c>
      <c r="K15" s="202">
        <f>+지출!D57</f>
        <v>31650000000</v>
      </c>
      <c r="L15" s="210">
        <f>K15/K23</f>
        <v>0.6248400986312809</v>
      </c>
      <c r="M15" s="220">
        <f>+지출!C57</f>
        <v>23642513870</v>
      </c>
      <c r="N15" s="223">
        <f>M15/M23</f>
        <v>0.41280936386509987</v>
      </c>
      <c r="O15" s="214">
        <f t="shared" si="0"/>
        <v>-8007486130</v>
      </c>
      <c r="P15" s="242" t="s">
        <v>324</v>
      </c>
      <c r="Q15" s="244"/>
      <c r="R15" s="231"/>
    </row>
    <row r="16" spans="1:16" ht="41.25" customHeight="1">
      <c r="A16" s="388"/>
      <c r="B16" s="198" t="s">
        <v>235</v>
      </c>
      <c r="C16" s="202">
        <f>'[2]수입'!D34</f>
        <v>0</v>
      </c>
      <c r="D16" s="210">
        <f>C16/C23</f>
        <v>0</v>
      </c>
      <c r="E16" s="220">
        <f>+수입!C35</f>
        <v>0</v>
      </c>
      <c r="F16" s="223">
        <f>E16/E23</f>
        <v>0</v>
      </c>
      <c r="G16" s="214">
        <f t="shared" si="1"/>
        <v>0</v>
      </c>
      <c r="H16" s="243"/>
      <c r="I16" s="388"/>
      <c r="J16" s="198" t="s">
        <v>236</v>
      </c>
      <c r="K16" s="202">
        <f>+지출!D70</f>
        <v>0</v>
      </c>
      <c r="L16" s="210">
        <f>K16/K23</f>
        <v>0</v>
      </c>
      <c r="M16" s="220">
        <f>+지출!C70</f>
        <v>0</v>
      </c>
      <c r="N16" s="223">
        <f>M16/M23</f>
        <v>0</v>
      </c>
      <c r="O16" s="214">
        <f t="shared" si="0"/>
        <v>0</v>
      </c>
      <c r="P16" s="242"/>
    </row>
    <row r="17" spans="1:16" ht="25.5" customHeight="1">
      <c r="A17" s="388"/>
      <c r="B17" s="198" t="s">
        <v>156</v>
      </c>
      <c r="C17" s="202">
        <v>0</v>
      </c>
      <c r="D17" s="208">
        <f>C17/C23</f>
        <v>0</v>
      </c>
      <c r="E17" s="220">
        <v>0</v>
      </c>
      <c r="F17" s="221">
        <f>E17/E23</f>
        <v>0</v>
      </c>
      <c r="G17" s="214">
        <f t="shared" si="1"/>
        <v>0</v>
      </c>
      <c r="H17" s="175"/>
      <c r="I17" s="388"/>
      <c r="J17" s="198" t="s">
        <v>237</v>
      </c>
      <c r="K17" s="202">
        <v>0</v>
      </c>
      <c r="L17" s="208">
        <f>K17/K23</f>
        <v>0</v>
      </c>
      <c r="M17" s="220">
        <v>0</v>
      </c>
      <c r="N17" s="221">
        <f>M17/M23</f>
        <v>0</v>
      </c>
      <c r="O17" s="214">
        <f t="shared" si="0"/>
        <v>0</v>
      </c>
      <c r="P17" s="167"/>
    </row>
    <row r="18" spans="1:16" ht="25.5" customHeight="1">
      <c r="A18" s="388"/>
      <c r="B18" s="198" t="s">
        <v>157</v>
      </c>
      <c r="C18" s="204">
        <v>0</v>
      </c>
      <c r="D18" s="208">
        <f>C18/C23</f>
        <v>0</v>
      </c>
      <c r="E18" s="220">
        <v>0</v>
      </c>
      <c r="F18" s="221">
        <f>E18/E23</f>
        <v>0</v>
      </c>
      <c r="G18" s="214">
        <f t="shared" si="1"/>
        <v>0</v>
      </c>
      <c r="H18" s="167" t="s">
        <v>223</v>
      </c>
      <c r="I18" s="388"/>
      <c r="J18" s="198" t="s">
        <v>238</v>
      </c>
      <c r="K18" s="202">
        <v>0</v>
      </c>
      <c r="L18" s="208">
        <f>K18/K23</f>
        <v>0</v>
      </c>
      <c r="M18" s="220">
        <v>0</v>
      </c>
      <c r="N18" s="221">
        <f>M18/M23</f>
        <v>0</v>
      </c>
      <c r="O18" s="214">
        <f t="shared" si="0"/>
        <v>0</v>
      </c>
      <c r="P18" s="167"/>
    </row>
    <row r="19" spans="1:16" ht="25.5" customHeight="1">
      <c r="A19" s="388"/>
      <c r="B19" s="198" t="s">
        <v>230</v>
      </c>
      <c r="C19" s="202">
        <f>SUM(C15:C18)</f>
        <v>0</v>
      </c>
      <c r="D19" s="208">
        <f>C19/C23</f>
        <v>0</v>
      </c>
      <c r="E19" s="220">
        <f>SUM(E15:E18)</f>
        <v>7531000000</v>
      </c>
      <c r="F19" s="221">
        <f>E19/E23</f>
        <v>0.13149478673724754</v>
      </c>
      <c r="G19" s="214">
        <f t="shared" si="1"/>
        <v>7531000000</v>
      </c>
      <c r="H19" s="175"/>
      <c r="I19" s="388"/>
      <c r="J19" s="198" t="s">
        <v>230</v>
      </c>
      <c r="K19" s="202">
        <f>SUM(K15:K18)</f>
        <v>31650000000</v>
      </c>
      <c r="L19" s="208">
        <f>K19/K23</f>
        <v>0.6248400986312809</v>
      </c>
      <c r="M19" s="220">
        <f>SUM(M15:M18)</f>
        <v>23642513870</v>
      </c>
      <c r="N19" s="221">
        <f>M19/M23</f>
        <v>0.41280936386509987</v>
      </c>
      <c r="O19" s="214">
        <f t="shared" si="0"/>
        <v>-8007486130</v>
      </c>
      <c r="P19" s="167"/>
    </row>
    <row r="20" spans="1:16" ht="25.5" customHeight="1">
      <c r="A20" s="387" t="s">
        <v>239</v>
      </c>
      <c r="B20" s="198" t="s">
        <v>240</v>
      </c>
      <c r="C20" s="202">
        <f>+수입!D56</f>
        <v>38610462504</v>
      </c>
      <c r="D20" s="208">
        <f>C20/C23</f>
        <v>0.7622548246192332</v>
      </c>
      <c r="E20" s="220">
        <f>+수입!C56</f>
        <v>40387083864</v>
      </c>
      <c r="F20" s="221">
        <f>E20/E23</f>
        <v>0.7051773973756488</v>
      </c>
      <c r="G20" s="214">
        <f t="shared" si="1"/>
        <v>1776621360</v>
      </c>
      <c r="H20" s="175"/>
      <c r="I20" s="387" t="s">
        <v>241</v>
      </c>
      <c r="J20" s="198" t="s">
        <v>242</v>
      </c>
      <c r="K20" s="202">
        <f>+지출!D92</f>
        <v>6316905964</v>
      </c>
      <c r="L20" s="208">
        <f>K20/K23</f>
        <v>0.12470951486857144</v>
      </c>
      <c r="M20" s="220">
        <f>+지출!C92</f>
        <v>15595165441</v>
      </c>
      <c r="N20" s="221">
        <f>M20/M23</f>
        <v>0.2722988917536035</v>
      </c>
      <c r="O20" s="214">
        <f t="shared" si="0"/>
        <v>9278259477</v>
      </c>
      <c r="P20" s="167"/>
    </row>
    <row r="21" spans="1:16" ht="25.5" customHeight="1">
      <c r="A21" s="388"/>
      <c r="B21" s="198" t="s">
        <v>243</v>
      </c>
      <c r="C21" s="202">
        <f>'[2]수입'!D58</f>
        <v>0</v>
      </c>
      <c r="D21" s="208">
        <f>C21/C23</f>
        <v>0</v>
      </c>
      <c r="E21" s="220">
        <f>+수입!C59</f>
        <v>6652754608</v>
      </c>
      <c r="F21" s="221">
        <f>E21/E23</f>
        <v>0.1161602109141151</v>
      </c>
      <c r="G21" s="214">
        <f t="shared" si="1"/>
        <v>6652754608</v>
      </c>
      <c r="H21" s="175"/>
      <c r="I21" s="387"/>
      <c r="J21" s="198" t="s">
        <v>244</v>
      </c>
      <c r="K21" s="202">
        <v>0</v>
      </c>
      <c r="L21" s="208">
        <f>K21/K23</f>
        <v>0</v>
      </c>
      <c r="M21" s="220">
        <f>'[2]지출'!C87</f>
        <v>0</v>
      </c>
      <c r="N21" s="221">
        <f>M21/M23</f>
        <v>0</v>
      </c>
      <c r="O21" s="214">
        <f t="shared" si="0"/>
        <v>0</v>
      </c>
      <c r="P21" s="167"/>
    </row>
    <row r="22" spans="1:16" ht="25.5" customHeight="1">
      <c r="A22" s="392"/>
      <c r="B22" s="199" t="s">
        <v>245</v>
      </c>
      <c r="C22" s="205">
        <f>+C20-C21</f>
        <v>38610462504</v>
      </c>
      <c r="D22" s="211">
        <f>C22/C23</f>
        <v>0.7622548246192332</v>
      </c>
      <c r="E22" s="224">
        <f>E20-E21</f>
        <v>33734329256</v>
      </c>
      <c r="F22" s="225">
        <f>E22/E23</f>
        <v>0.5890171864615337</v>
      </c>
      <c r="G22" s="215">
        <f t="shared" si="1"/>
        <v>-4876133248</v>
      </c>
      <c r="H22" s="176"/>
      <c r="I22" s="398"/>
      <c r="J22" s="199" t="s">
        <v>246</v>
      </c>
      <c r="K22" s="229">
        <f>C23-K8-K9-K10-K11-K12-K13-K15-K16-K17-K18</f>
        <v>6316905964</v>
      </c>
      <c r="L22" s="211">
        <f>K22/K23</f>
        <v>0.12470951486857144</v>
      </c>
      <c r="M22" s="224">
        <f>E23-M8-M9-M10-M11-M12-M13-M15-M16-M17-M18</f>
        <v>15595165441</v>
      </c>
      <c r="N22" s="225">
        <f>M22/M23</f>
        <v>0.2722988917536035</v>
      </c>
      <c r="O22" s="215">
        <f t="shared" si="0"/>
        <v>9278259477</v>
      </c>
      <c r="P22" s="177" t="s">
        <v>247</v>
      </c>
    </row>
    <row r="23" spans="1:16" ht="33" customHeight="1">
      <c r="A23" s="404" t="s">
        <v>248</v>
      </c>
      <c r="B23" s="405"/>
      <c r="C23" s="195">
        <f>C14+C19+C22</f>
        <v>50652959164</v>
      </c>
      <c r="D23" s="212">
        <f>C23/C23</f>
        <v>1</v>
      </c>
      <c r="E23" s="226">
        <f>E14+E19+E22</f>
        <v>57272232511</v>
      </c>
      <c r="F23" s="227">
        <f>E23/E23</f>
        <v>1</v>
      </c>
      <c r="G23" s="216">
        <f t="shared" si="1"/>
        <v>6619273347</v>
      </c>
      <c r="H23" s="196"/>
      <c r="I23" s="404" t="s">
        <v>249</v>
      </c>
      <c r="J23" s="405"/>
      <c r="K23" s="195">
        <f>K14+K19+K22</f>
        <v>50652959164</v>
      </c>
      <c r="L23" s="212">
        <f>K23/K23</f>
        <v>1</v>
      </c>
      <c r="M23" s="226">
        <f>M14+M19+M22</f>
        <v>57272232511</v>
      </c>
      <c r="N23" s="227">
        <f>M23/M23</f>
        <v>1</v>
      </c>
      <c r="O23" s="216">
        <f t="shared" si="0"/>
        <v>6619273347</v>
      </c>
      <c r="P23" s="230"/>
    </row>
  </sheetData>
  <sheetProtection/>
  <mergeCells count="21">
    <mergeCell ref="A23:B23"/>
    <mergeCell ref="I23:J23"/>
    <mergeCell ref="A8:A14"/>
    <mergeCell ref="I8:I14"/>
    <mergeCell ref="A15:A19"/>
    <mergeCell ref="A20:A22"/>
    <mergeCell ref="I20:I22"/>
    <mergeCell ref="K6:L6"/>
    <mergeCell ref="A2:P2"/>
    <mergeCell ref="A5:H5"/>
    <mergeCell ref="I5:P5"/>
    <mergeCell ref="A6:B7"/>
    <mergeCell ref="C6:D6"/>
    <mergeCell ref="H6:H7"/>
    <mergeCell ref="P6:P7"/>
    <mergeCell ref="I15:I19"/>
    <mergeCell ref="E6:F6"/>
    <mergeCell ref="I6:J7"/>
    <mergeCell ref="G6:G7"/>
    <mergeCell ref="M6:N6"/>
    <mergeCell ref="O6:O7"/>
  </mergeCells>
  <printOptions/>
  <pageMargins left="0.07874015748031496" right="0.07874015748031496" top="0.4330708661417323" bottom="0.31496062992125984" header="0.35433070866141736" footer="0.2362204724409449"/>
  <pageSetup cellComments="asDisplayed" fitToHeight="999" fitToWidth="1" horizontalDpi="600" verticalDpi="600" orientation="landscape" paperSize="8" scale="79" r:id="rId2"/>
  <legacyDrawing r:id="rId1"/>
</worksheet>
</file>

<file path=xl/worksheets/sheet8.xml><?xml version="1.0" encoding="utf-8"?>
<worksheet xmlns="http://schemas.openxmlformats.org/spreadsheetml/2006/main" xmlns:r="http://schemas.openxmlformats.org/officeDocument/2006/relationships">
  <dimension ref="A1:H2"/>
  <sheetViews>
    <sheetView zoomScalePageLayoutView="0" workbookViewId="0" topLeftCell="A1">
      <selection activeCell="F10" sqref="F10"/>
    </sheetView>
  </sheetViews>
  <sheetFormatPr defaultColWidth="8.88671875" defaultRowHeight="13.5"/>
  <sheetData>
    <row r="1" spans="1:8" ht="15" customHeight="1">
      <c r="A1" s="407" t="s">
        <v>250</v>
      </c>
      <c r="B1" s="170" t="s">
        <v>251</v>
      </c>
      <c r="C1" s="170" t="s">
        <v>252</v>
      </c>
      <c r="D1" s="170" t="s">
        <v>253</v>
      </c>
      <c r="E1" s="170" t="s">
        <v>254</v>
      </c>
      <c r="F1" s="170" t="s">
        <v>285</v>
      </c>
      <c r="G1" s="170" t="s">
        <v>286</v>
      </c>
      <c r="H1" s="170" t="s">
        <v>255</v>
      </c>
    </row>
    <row r="2" spans="1:8" ht="39.75" customHeight="1">
      <c r="A2" s="408"/>
      <c r="B2" s="171"/>
      <c r="C2" s="171"/>
      <c r="D2" s="171"/>
      <c r="E2" s="171"/>
      <c r="F2" s="171"/>
      <c r="G2" s="170" t="s">
        <v>287</v>
      </c>
      <c r="H2" s="171"/>
    </row>
  </sheetData>
  <sheetProtection/>
  <mergeCells count="1">
    <mergeCell ref="A1:A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EULJI HOSPITAL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EMR</dc:creator>
  <cp:keywords/>
  <dc:description/>
  <cp:lastModifiedBy>EMCN</cp:lastModifiedBy>
  <cp:lastPrinted>2021-01-14T01:12:23Z</cp:lastPrinted>
  <dcterms:created xsi:type="dcterms:W3CDTF">2007-01-23T06:05:52Z</dcterms:created>
  <dcterms:modified xsi:type="dcterms:W3CDTF">2021-01-14T01:12:28Z</dcterms:modified>
  <cp:category/>
  <cp:version/>
  <cp:contentType/>
  <cp:contentStatus/>
</cp:coreProperties>
</file>